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quemard\Desktop\Livraison Ligne 100 Mai\"/>
    </mc:Choice>
  </mc:AlternateContent>
  <xr:revisionPtr revIDLastSave="0" documentId="13_ncr:1_{30DBDA84-2810-4C4F-933C-6537C2CEB451}" xr6:coauthVersionLast="46" xr6:coauthVersionMax="46" xr10:uidLastSave="{00000000-0000-0000-0000-000000000000}"/>
  <bookViews>
    <workbookView xWindow="-28920" yWindow="-120" windowWidth="29040" windowHeight="15840" firstSheet="3" activeTab="3" xr2:uid="{8161F3E0-2BE6-4953-9C20-54C32663B899}"/>
  </bookViews>
  <sheets>
    <sheet name="Feuil1" sheetId="1" state="hidden" r:id="rId1"/>
    <sheet name="Feuil2" sheetId="2" state="hidden" r:id="rId2"/>
    <sheet name="Feuil10" sheetId="13" state="hidden" r:id="rId3"/>
    <sheet name="Prise en Main" sheetId="64" r:id="rId4"/>
    <sheet name="Tableau de Bord" sheetId="35" r:id="rId5"/>
    <sheet name="Détails Affaire" sheetId="36" r:id="rId6"/>
    <sheet name="Détails Projets" sheetId="40" r:id="rId7"/>
    <sheet name="RIK_PARAMS" sheetId="63" state="veryHidden" r:id="rId8"/>
  </sheets>
  <externalReferences>
    <externalReference r:id="rId9"/>
    <externalReference r:id="rId10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Miniature" localSheetId="3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5" l="1"/>
  <c r="F12" i="35"/>
  <c r="M12" i="35" s="1"/>
  <c r="H27" i="35"/>
  <c r="C7" i="40"/>
  <c r="C51" i="35"/>
  <c r="J68" i="35"/>
  <c r="J67" i="35"/>
  <c r="J66" i="35"/>
  <c r="M67" i="35"/>
  <c r="M66" i="35"/>
  <c r="L55" i="35"/>
  <c r="J55" i="35"/>
  <c r="L29" i="35"/>
  <c r="M26" i="35"/>
  <c r="L26" i="35"/>
  <c r="M25" i="35"/>
  <c r="L25" i="35"/>
  <c r="M24" i="35"/>
  <c r="L24" i="35"/>
  <c r="C7" i="36"/>
  <c r="N55" i="35" l="1"/>
  <c r="C12" i="35"/>
  <c r="L5" i="35"/>
  <c r="L4" i="35"/>
  <c r="D5" i="35"/>
  <c r="D4" i="35"/>
  <c r="D3" i="35"/>
  <c r="F3" i="35"/>
  <c r="J14" i="35" l="1"/>
  <c r="E1" i="40"/>
  <c r="D1" i="36"/>
  <c r="E6" i="13" l="1"/>
  <c r="J7" i="13"/>
  <c r="C6" i="1"/>
  <c r="M6" i="1"/>
  <c r="K18" i="13"/>
  <c r="D39" i="13"/>
  <c r="J18" i="13"/>
  <c r="D40" i="13"/>
  <c r="K20" i="13"/>
  <c r="K17" i="13"/>
  <c r="D13" i="13"/>
  <c r="D41" i="13"/>
  <c r="J17" i="13"/>
  <c r="J8" i="13"/>
  <c r="D16" i="13"/>
  <c r="E41" i="13"/>
  <c r="E39" i="13"/>
  <c r="E40" i="13"/>
  <c r="B18" i="13" l="1"/>
  <c r="D17" i="13"/>
  <c r="K21" i="13"/>
  <c r="D1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6" authorId="0" shapeId="0" xr:uid="{B50CEDBE-D0B4-4216-A51F-11BC5602068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M6" authorId="0" shapeId="0" xr:uid="{4139A0E2-53B7-4574-B563-D9EDE02764A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E6" authorId="0" shapeId="0" xr:uid="{BE1C4A98-D096-4F01-B809-1A0E9FAC72C1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J7" authorId="0" shapeId="0" xr:uid="{551D8774-B071-4644-B1AF-3F98CAAC374E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J8" authorId="0" shapeId="0" xr:uid="{DD965C06-328C-48C8-B037-CE742EAF0D83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F3" authorId="0" shapeId="0" xr:uid="{261850D8-E2A4-47D9-B02A-B2EBCF91F432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L4" authorId="0" shapeId="0" xr:uid="{77A7262F-F0C6-40CC-B20B-5D6AB0CA288C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L5" authorId="0" shapeId="0" xr:uid="{E57BE645-950D-4723-BE30-CA843D48D2B1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H27" authorId="0" shapeId="0" xr:uid="{C6C7E670-9735-4AAC-B991-041A51CD79C1}">
      <text>
        <r>
          <rPr>
            <b/>
            <sz val="9"/>
            <color indexed="81"/>
            <rFont val="Tahoma"/>
            <charset val="1"/>
          </rPr>
          <t>Assistant Jauge</t>
        </r>
      </text>
    </comment>
    <comment ref="C51" authorId="0" shapeId="0" xr:uid="{011E5B76-6311-4D5E-9B43-9617E91D70A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7" authorId="0" shapeId="0" xr:uid="{CDC0C32B-46BB-4FD1-84D8-AF2EE2C3368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7" authorId="0" shapeId="0" xr:uid="{E24F7C3A-968D-4026-830E-7DC47AD6C9B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<sst xmlns="http://schemas.openxmlformats.org/spreadsheetml/2006/main" count="1490" uniqueCount="370">
  <si>
    <t>*</t>
  </si>
  <si>
    <t>AFFAIRE</t>
  </si>
  <si>
    <t>RESTHOR02</t>
  </si>
  <si>
    <t>Total</t>
  </si>
  <si>
    <t>PROJETFABRICATION</t>
  </si>
  <si>
    <t>DOCLIGNE</t>
  </si>
  <si>
    <t>PROJETPLANNING</t>
  </si>
  <si>
    <t>PROJETHISTO</t>
  </si>
  <si>
    <t>[PF_Num]</t>
  </si>
  <si>
    <t xml:space="preserve">      ,[cbPF_Num]</t>
  </si>
  <si>
    <t xml:space="preserve">      ,[PH_Date]</t>
  </si>
  <si>
    <t xml:space="preserve">      ,[PP_No]</t>
  </si>
  <si>
    <t xml:space="preserve">      ,[PH_QteRealisee]</t>
  </si>
  <si>
    <t xml:space="preserve">      ,[PH_TempsRealise]</t>
  </si>
  <si>
    <t xml:space="preserve">      ,[DO_Domaine]</t>
  </si>
  <si>
    <t xml:space="preserve">      ,[DO_Piece]</t>
  </si>
  <si>
    <t xml:space="preserve">      ,[PH_Intitule]</t>
  </si>
  <si>
    <t xml:space="preserve">      ,[PH_Type]</t>
  </si>
  <si>
    <t xml:space="preserve">      ,[AR_RefCompose]</t>
  </si>
  <si>
    <t xml:space="preserve">      ,[cbAR_RefCompose]</t>
  </si>
  <si>
    <t xml:space="preserve">      ,[AG_No1Compose]</t>
  </si>
  <si>
    <t xml:space="preserve">      ,[AG_No2Compose]</t>
  </si>
  <si>
    <t xml:space="preserve">      ,[PP_Operation]</t>
  </si>
  <si>
    <t xml:space="preserve">      ,[cbPP_Operation]</t>
  </si>
  <si>
    <t xml:space="preserve">      ,[AR_RefComposant]</t>
  </si>
  <si>
    <t xml:space="preserve">      ,[cbAR_RefComposant]</t>
  </si>
  <si>
    <t xml:space="preserve">      ,[AG_No1Composant]</t>
  </si>
  <si>
    <t xml:space="preserve">      ,[AG_No2Composant]</t>
  </si>
  <si>
    <t xml:space="preserve">      ,[DE_No]</t>
  </si>
  <si>
    <t xml:space="preserve">      ,[cbDE_No]</t>
  </si>
  <si>
    <t xml:space="preserve">      ,[PH_QteReservee]</t>
  </si>
  <si>
    <t xml:space="preserve">      ,[PF_Type]</t>
  </si>
  <si>
    <t xml:space="preserve">      ,[PH_CoutRealise]</t>
  </si>
  <si>
    <t xml:space="preserve">      ,[cbProt]</t>
  </si>
  <si>
    <t xml:space="preserve">      ,[cbMarq]</t>
  </si>
  <si>
    <t xml:space="preserve">      ,[cbCreateur]</t>
  </si>
  <si>
    <t xml:space="preserve">      ,[cbModification]</t>
  </si>
  <si>
    <t xml:space="preserve">      ,[cbReplication]</t>
  </si>
  <si>
    <t xml:space="preserve">      ,[cbFlag]</t>
  </si>
  <si>
    <t xml:space="preserve">      ,[PP_Type]</t>
  </si>
  <si>
    <t xml:space="preserve">      ,[RP_Code]</t>
  </si>
  <si>
    <t xml:space="preserve">      ,[cbRP_Code]</t>
  </si>
  <si>
    <t xml:space="preserve">      ,[PP_Intitule]</t>
  </si>
  <si>
    <t xml:space="preserve">      ,[PP_Quantite]</t>
  </si>
  <si>
    <t xml:space="preserve">      ,[PP_Temps]</t>
  </si>
  <si>
    <t xml:space="preserve">      ,[PP_QteAffectee]</t>
  </si>
  <si>
    <t xml:space="preserve">      ,[PP_TempsAffecte]</t>
  </si>
  <si>
    <t xml:space="preserve">      ,[PP_PUHT]</t>
  </si>
  <si>
    <t xml:space="preserve">      ,[PP_DateDebut]</t>
  </si>
  <si>
    <t xml:space="preserve">      ,[PP_DateFin]</t>
  </si>
  <si>
    <t xml:space="preserve">      ,[PP_Ajout]</t>
  </si>
  <si>
    <t xml:space="preserve">      ,[PP_Ordre]</t>
  </si>
  <si>
    <t xml:space="preserve">      ,[PP_SousTraitance]</t>
  </si>
  <si>
    <t xml:space="preserve">      ,[PP_Chevauche]</t>
  </si>
  <si>
    <t xml:space="preserve">      ,[PP_Demarre]</t>
  </si>
  <si>
    <t xml:space="preserve">      ,[PP_OperationChevauche]</t>
  </si>
  <si>
    <t xml:space="preserve">      ,[PP_ValeurChevauche]</t>
  </si>
  <si>
    <t xml:space="preserve">      ,[PP_TypeChevauche]</t>
  </si>
  <si>
    <t xml:space="preserve">      ,[PP_TypeNomencl]</t>
  </si>
  <si>
    <t xml:space="preserve">      ,[PP_QteRealisee]</t>
  </si>
  <si>
    <t xml:space="preserve">      ,[PP_TempsRealise]</t>
  </si>
  <si>
    <t xml:space="preserve">      ,[PP_HeureDebut]</t>
  </si>
  <si>
    <t xml:space="preserve">      ,[PP_HeureFin]</t>
  </si>
  <si>
    <t xml:space="preserve">      ,[PP_QteReservee]</t>
  </si>
  <si>
    <t xml:space="preserve">      ,[PP_NoOrigine]</t>
  </si>
  <si>
    <t xml:space="preserve">      ,[PP_CoutStd]</t>
  </si>
  <si>
    <t xml:space="preserve">      ,[cbCreation]</t>
  </si>
  <si>
    <t xml:space="preserve">      ,[cbCreationUser]</t>
  </si>
  <si>
    <t xml:space="preserve">      ,[PF_Statut]</t>
  </si>
  <si>
    <t xml:space="preserve">      ,[PF_Intitule]</t>
  </si>
  <si>
    <t xml:space="preserve">      ,[cbPF_Intitule]</t>
  </si>
  <si>
    <t xml:space="preserve">      ,[CA_Num]</t>
  </si>
  <si>
    <t xml:space="preserve">      ,[cbCA_Num]</t>
  </si>
  <si>
    <t xml:space="preserve">      ,[PF_DateDebut]</t>
  </si>
  <si>
    <t xml:space="preserve">      ,[PF_DateFin]</t>
  </si>
  <si>
    <t xml:space="preserve">      ,[cbDO_Piece]</t>
  </si>
  <si>
    <t xml:space="preserve">      ,[CT_Num]</t>
  </si>
  <si>
    <t xml:space="preserve">      ,[cbCT_Num]</t>
  </si>
  <si>
    <t>[DO_Domaine]</t>
  </si>
  <si>
    <t xml:space="preserve">      ,[DO_Type]</t>
  </si>
  <si>
    <t xml:space="preserve">      ,[DL_PieceBC]</t>
  </si>
  <si>
    <t xml:space="preserve">      ,[cbDL_PieceBC]</t>
  </si>
  <si>
    <t xml:space="preserve">      ,[DL_PieceBL]</t>
  </si>
  <si>
    <t xml:space="preserve">      ,[cbDL_PieceBL]</t>
  </si>
  <si>
    <t xml:space="preserve">      ,[DO_Date]</t>
  </si>
  <si>
    <t xml:space="preserve">      ,[DL_DateBC]</t>
  </si>
  <si>
    <t xml:space="preserve">      ,[DL_DateBL]</t>
  </si>
  <si>
    <t xml:space="preserve">      ,[DL_Ligne]</t>
  </si>
  <si>
    <t xml:space="preserve">      ,[DO_Ref]</t>
  </si>
  <si>
    <t xml:space="preserve">      ,[cbDO_Ref]</t>
  </si>
  <si>
    <t xml:space="preserve">      ,[DL_TNomencl]</t>
  </si>
  <si>
    <t xml:space="preserve">      ,[DL_TRemPied]</t>
  </si>
  <si>
    <t xml:space="preserve">      ,[DL_TRemExep]</t>
  </si>
  <si>
    <t xml:space="preserve">      ,[AR_Ref]</t>
  </si>
  <si>
    <t xml:space="preserve">      ,[cbAR_Ref]</t>
  </si>
  <si>
    <t xml:space="preserve">      ,[DL_Design]</t>
  </si>
  <si>
    <t xml:space="preserve">      ,[DL_Qte]</t>
  </si>
  <si>
    <t xml:space="preserve">      ,[DL_QteBC]</t>
  </si>
  <si>
    <t xml:space="preserve">      ,[DL_QteBL]</t>
  </si>
  <si>
    <t xml:space="preserve">      ,[DL_PoidsNet]</t>
  </si>
  <si>
    <t xml:space="preserve">      ,[DL_PoidsBrut]</t>
  </si>
  <si>
    <t xml:space="preserve">      ,[DL_Remise01REM_Valeur]</t>
  </si>
  <si>
    <t xml:space="preserve">      ,[DL_Remise01REM_Type]</t>
  </si>
  <si>
    <t xml:space="preserve">      ,[DL_Remise02REM_Valeur]</t>
  </si>
  <si>
    <t xml:space="preserve">      ,[DL_Remise02REM_Type]</t>
  </si>
  <si>
    <t xml:space="preserve">      ,[DL_Remise03REM_Valeur]</t>
  </si>
  <si>
    <t xml:space="preserve">      ,[DL_Remise03REM_Type]</t>
  </si>
  <si>
    <t xml:space="preserve">      ,[DL_PrixUnitaire]</t>
  </si>
  <si>
    <t xml:space="preserve">      ,[DL_PUBC]</t>
  </si>
  <si>
    <t xml:space="preserve">      ,[DL_Taxe1]</t>
  </si>
  <si>
    <t xml:space="preserve">      ,[DL_TypeTaux1]</t>
  </si>
  <si>
    <t xml:space="preserve">      ,[DL_TypeTaxe1]</t>
  </si>
  <si>
    <t xml:space="preserve">      ,[DL_Taxe2]</t>
  </si>
  <si>
    <t xml:space="preserve">      ,[DL_TypeTaux2]</t>
  </si>
  <si>
    <t xml:space="preserve">      ,[DL_TypeTaxe2]</t>
  </si>
  <si>
    <t xml:space="preserve">      ,[CO_No]</t>
  </si>
  <si>
    <t xml:space="preserve">      ,[cbCO_No]</t>
  </si>
  <si>
    <t xml:space="preserve">      ,[AG_No1]</t>
  </si>
  <si>
    <t xml:space="preserve">      ,[AG_No2]</t>
  </si>
  <si>
    <t xml:space="preserve">      ,[DL_PrixRU]</t>
  </si>
  <si>
    <t xml:space="preserve">      ,[DL_CMUP]</t>
  </si>
  <si>
    <t xml:space="preserve">      ,[DL_MvtStock]</t>
  </si>
  <si>
    <t xml:space="preserve">      ,[DT_No]</t>
  </si>
  <si>
    <t xml:space="preserve">      ,[cbDT_No]</t>
  </si>
  <si>
    <t xml:space="preserve">      ,[AF_RefFourniss]</t>
  </si>
  <si>
    <t xml:space="preserve">      ,[cbAF_RefFourniss]</t>
  </si>
  <si>
    <t xml:space="preserve">      ,[EU_Enumere]</t>
  </si>
  <si>
    <t xml:space="preserve">      ,[EU_Qte]</t>
  </si>
  <si>
    <t xml:space="preserve">      ,[DL_TTC]</t>
  </si>
  <si>
    <t xml:space="preserve">      ,[DL_NoRef]</t>
  </si>
  <si>
    <t xml:space="preserve">      ,[DL_TypePL]</t>
  </si>
  <si>
    <t xml:space="preserve">      ,[DL_PUDevise]</t>
  </si>
  <si>
    <t xml:space="preserve">      ,[DL_PUTTC]</t>
  </si>
  <si>
    <t xml:space="preserve">      ,[DL_No]</t>
  </si>
  <si>
    <t xml:space="preserve">      ,[DO_DateLivr]</t>
  </si>
  <si>
    <t xml:space="preserve">      ,[DL_Taxe3]</t>
  </si>
  <si>
    <t xml:space="preserve">      ,[DL_TypeTaux3]</t>
  </si>
  <si>
    <t xml:space="preserve">      ,[DL_TypeTaxe3]</t>
  </si>
  <si>
    <t xml:space="preserve">      ,[DL_Frais]</t>
  </si>
  <si>
    <t xml:space="preserve">      ,[DL_Valorise]</t>
  </si>
  <si>
    <t xml:space="preserve">      ,[DL_NonLivre]</t>
  </si>
  <si>
    <t xml:space="preserve">      ,[AC_RefClient]</t>
  </si>
  <si>
    <t xml:space="preserve">      ,[DL_MontantHT]</t>
  </si>
  <si>
    <t xml:space="preserve">      ,[DL_MontantTTC]</t>
  </si>
  <si>
    <t xml:space="preserve">      ,[DL_FactPoids]</t>
  </si>
  <si>
    <t xml:space="preserve">      ,[DL_Escompte]</t>
  </si>
  <si>
    <t xml:space="preserve">      ,[DL_PiecePL]</t>
  </si>
  <si>
    <t xml:space="preserve">      ,[cbDL_PiecePL]</t>
  </si>
  <si>
    <t xml:space="preserve">      ,[DL_DatePL]</t>
  </si>
  <si>
    <t xml:space="preserve">      ,[DL_QtePL]</t>
  </si>
  <si>
    <t xml:space="preserve">      ,[DL_NoColis]</t>
  </si>
  <si>
    <t xml:space="preserve">      ,[DL_NoLink]</t>
  </si>
  <si>
    <t xml:space="preserve">      ,[cbDL_NoLink]</t>
  </si>
  <si>
    <t xml:space="preserve">      ,[DL_QteRessource]</t>
  </si>
  <si>
    <t xml:space="preserve">      ,[DL_DateAvancement]</t>
  </si>
  <si>
    <t xml:space="preserve">      ,[PF_Num]</t>
  </si>
  <si>
    <t xml:space="preserve">      ,[DL_CodeTaxe1]</t>
  </si>
  <si>
    <t xml:space="preserve">      ,[DL_CodeTaxe2]</t>
  </si>
  <si>
    <t xml:space="preserve">      ,[DL_CodeTaxe3]</t>
  </si>
  <si>
    <t xml:space="preserve">      ,[DL_PieceOFProd]</t>
  </si>
  <si>
    <t xml:space="preserve">      ,[DL_PieceDE]</t>
  </si>
  <si>
    <t xml:space="preserve">      ,[cbDL_PieceDE]</t>
  </si>
  <si>
    <t xml:space="preserve">      ,[DL_DateDE]</t>
  </si>
  <si>
    <t xml:space="preserve">      ,[DL_QteDE]</t>
  </si>
  <si>
    <t xml:space="preserve">      ,[DL_Operation]</t>
  </si>
  <si>
    <t xml:space="preserve">      ,[DL_NoSousTotal]</t>
  </si>
  <si>
    <t xml:space="preserve">      ,[CA_No]</t>
  </si>
  <si>
    <t xml:space="preserve">      ,[cbCA_No]</t>
  </si>
  <si>
    <t xml:space="preserve">      ,[DO_DocType]</t>
  </si>
  <si>
    <t xml:space="preserve">      ,[cbHash]</t>
  </si>
  <si>
    <t xml:space="preserve">      ,[cbHashVersion]</t>
  </si>
  <si>
    <t xml:space="preserve">      ,[cbHashDate]</t>
  </si>
  <si>
    <t xml:space="preserve">      ,[cbHashOrder]</t>
  </si>
  <si>
    <t xml:space="preserve">      ,[Colisage]</t>
  </si>
  <si>
    <t xml:space="preserve">      ,[Unité de colisage]</t>
  </si>
  <si>
    <t xml:space="preserve">      ,[Commentaires]</t>
  </si>
  <si>
    <t>OK</t>
  </si>
  <si>
    <t>Code Affaire</t>
  </si>
  <si>
    <t>Type de Projet</t>
  </si>
  <si>
    <t>Code Projet</t>
  </si>
  <si>
    <t>PRF0001</t>
  </si>
  <si>
    <t>PRF0002</t>
  </si>
  <si>
    <t>RESTHOR01</t>
  </si>
  <si>
    <t>Restauration d'une horloge montbéliarde</t>
  </si>
  <si>
    <t>FORMAPP01</t>
  </si>
  <si>
    <t>Salon mondial - Bale</t>
  </si>
  <si>
    <t>Type Ligne Planning</t>
  </si>
  <si>
    <t>Intitulé Ligne Planning</t>
  </si>
  <si>
    <t>Ressource</t>
  </si>
  <si>
    <t>PROJET</t>
  </si>
  <si>
    <t>STATUT</t>
  </si>
  <si>
    <t>COUT STANDARD</t>
  </si>
  <si>
    <t>CA HT FACTURE</t>
  </si>
  <si>
    <t>% CA / OBJECTIF</t>
  </si>
  <si>
    <t>% CA / REALISATION</t>
  </si>
  <si>
    <t>% ECART</t>
  </si>
  <si>
    <t>MARGE</t>
  </si>
  <si>
    <t>AXE D'ANALYSE</t>
  </si>
  <si>
    <t>Par domaine</t>
  </si>
  <si>
    <t>Par famille Article</t>
  </si>
  <si>
    <t>REALISE</t>
  </si>
  <si>
    <t>OBJECTIF</t>
  </si>
  <si>
    <t>ACHAT</t>
  </si>
  <si>
    <t>VENTES</t>
  </si>
  <si>
    <t>Saisie du Réalisé</t>
  </si>
  <si>
    <t>BC</t>
  </si>
  <si>
    <t>BL</t>
  </si>
  <si>
    <t>FA</t>
  </si>
  <si>
    <t>Achat</t>
  </si>
  <si>
    <t>Vente</t>
  </si>
  <si>
    <t>{_x000D_
  "Name": "CacheManager_Feuil10",_x000D_
  "Column": 3,_x000D_
  "Length": 1,_x000D_
  "IsEncrypted": false_x000D_
}</t>
  </si>
  <si>
    <t>{_x000D_
  "Name": "DetailParameters",_x000D_
  "Column": 4,_x000D_
  "Length": 1,_x000D_
  "IsEncrypted": false_x000D_
}</t>
  </si>
  <si>
    <t>{_x000D_
  "Name": "DetailMenu",_x000D_
  "Column": 5,_x000D_
  "Length": 1,_x000D_
  "IsEncrypted": false_x000D_
}</t>
  </si>
  <si>
    <t>Type de Document</t>
  </si>
  <si>
    <t>Ventes - Facture</t>
  </si>
  <si>
    <t>950BALE</t>
  </si>
  <si>
    <t>Ventes - Bon de Commande</t>
  </si>
  <si>
    <t>950BIJO</t>
  </si>
  <si>
    <t>952HYPE</t>
  </si>
  <si>
    <t>953FRAN</t>
  </si>
  <si>
    <t>953INDE</t>
  </si>
  <si>
    <t>954COMP</t>
  </si>
  <si>
    <t>955FORM</t>
  </si>
  <si>
    <t>955MAIN</t>
  </si>
  <si>
    <t>960HORL</t>
  </si>
  <si>
    <t>TABLEAU DE BORD AFFAIRES</t>
  </si>
  <si>
    <t>PROJET(S) ASSOCIÉ(S)</t>
  </si>
  <si>
    <t>DEPENSÉ</t>
  </si>
  <si>
    <t>GÉNÉRÉ</t>
  </si>
  <si>
    <t>BUDGÉTÉ</t>
  </si>
  <si>
    <t>RÉCAPITULATIF PAR DOCUMENT</t>
  </si>
  <si>
    <t>{_x000D_
  "Détail_Doc": {_x000D_
    "Id": null,_x000D_
    "Name": "Détail_Doc",_x000D_
    "TextView": "00004@E=1,S=2033,G=0,T=0,P=0,C=Mesure:E=-1,S=2018,G=0,T=0,P=0,C=Entete:E=-1,S=2000,G=0,T=0,P=0,C=Entete:E=-1,S=2003,G=0,T=0,P=0,C=Entete:E=-1,S=2025,G=0,T=0,P=0,C=Entete:E=0,S=2045,G=1,T=0,P=0,C=Ligne:",_x000D_
    "VueID": "00004",_x000D_
    "ConnecteurID": "00001",_x000D_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</si>
  <si>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id=\"SDétail_Doc\" label=\"Détail_Doc\" onAction=\"menuItemDetailRuban_Click\"  /&gt;&lt;/menu&gt;"</t>
  </si>
  <si>
    <t>Bons de Commande</t>
  </si>
  <si>
    <t>Bons de Livraison</t>
  </si>
  <si>
    <t>Factures</t>
  </si>
  <si>
    <t>ACHATS</t>
  </si>
  <si>
    <t>Total Ventes - Bon de Commande</t>
  </si>
  <si>
    <t>Total Ventes - Facture</t>
  </si>
  <si>
    <t>Début de l'affaire</t>
  </si>
  <si>
    <t>Fin de l'affaire</t>
  </si>
  <si>
    <t>Numéro Document</t>
  </si>
  <si>
    <t>Quantité Affectée</t>
  </si>
  <si>
    <t>Quantité Réalisée</t>
  </si>
  <si>
    <t>Quantité Réservée</t>
  </si>
  <si>
    <t>Domaine Affaire</t>
  </si>
  <si>
    <t>Intitulé Affaire</t>
  </si>
  <si>
    <t>Achats &amp; Ventes</t>
  </si>
  <si>
    <t>Salon international Bijorhca -Paris</t>
  </si>
  <si>
    <t>Enseigne d'hypermarché</t>
  </si>
  <si>
    <t>Franchisé</t>
  </si>
  <si>
    <t>Indépendant</t>
  </si>
  <si>
    <t>Comptoir</t>
  </si>
  <si>
    <t>Formation gravure</t>
  </si>
  <si>
    <t>Maintenance gravure</t>
  </si>
  <si>
    <t>Restauration horlogère</t>
  </si>
  <si>
    <t>Montant HT</t>
  </si>
  <si>
    <t>Quantité</t>
  </si>
  <si>
    <t>Prix de Revient Unitaire</t>
  </si>
  <si>
    <t>Intitulé du Projet</t>
  </si>
  <si>
    <t>Opération Planning</t>
  </si>
  <si>
    <t>Pièce Historique</t>
  </si>
  <si>
    <t>Fabrication MOBWOR01</t>
  </si>
  <si>
    <t>Fabrication MOBWAC01</t>
  </si>
  <si>
    <t>Formation sur appareil de gravure</t>
  </si>
  <si>
    <t>Restauration d'une horloge comtoise</t>
  </si>
  <si>
    <t>Libellé Domaine Historique</t>
  </si>
  <si>
    <t>Date Début Projet</t>
  </si>
  <si>
    <t>Date Fin Projet</t>
  </si>
  <si>
    <t>Affaire</t>
  </si>
  <si>
    <t>PROJET(S) ASSOCIÉ(S) A L'AFFAIRE</t>
  </si>
  <si>
    <t>Qte Aff</t>
  </si>
  <si>
    <t>Qte Res</t>
  </si>
  <si>
    <t>Qte Rea</t>
  </si>
  <si>
    <t>QTE</t>
  </si>
  <si>
    <t>TPS</t>
  </si>
  <si>
    <t>COUT REALISÉ</t>
  </si>
  <si>
    <t>Tps Aff</t>
  </si>
  <si>
    <t>Tps Rea</t>
  </si>
  <si>
    <t>ECART</t>
  </si>
  <si>
    <t>Détails Affaire :</t>
  </si>
  <si>
    <t>Détail des projets relatifs à l'affaire :</t>
  </si>
  <si>
    <t>Prix de Revient Total</t>
  </si>
  <si>
    <t>Composant</t>
  </si>
  <si>
    <t>Composé</t>
  </si>
  <si>
    <t/>
  </si>
  <si>
    <t>Etabli horloger équipé</t>
  </si>
  <si>
    <t>HAIDARGENT</t>
  </si>
  <si>
    <t xml:space="preserve">Machine de contrôle/Test </t>
  </si>
  <si>
    <t>Détails Affaire</t>
  </si>
  <si>
    <t>Détails Projets</t>
  </si>
  <si>
    <t>Total Achat - Bon de Commande</t>
  </si>
  <si>
    <t>Achat - Bon de Commande</t>
  </si>
  <si>
    <t>Ref Article Composé</t>
  </si>
  <si>
    <t>Ref Article Composant</t>
  </si>
  <si>
    <t>Temps Affecté</t>
  </si>
  <si>
    <t>Temps Réalisé</t>
  </si>
  <si>
    <t>Coût Standard</t>
  </si>
  <si>
    <t>Coût Réalisé</t>
  </si>
  <si>
    <t>Fabrication</t>
  </si>
  <si>
    <t>Remontoir mécanisme BW</t>
  </si>
  <si>
    <t>010</t>
  </si>
  <si>
    <t>BF00007</t>
  </si>
  <si>
    <t>Stock</t>
  </si>
  <si>
    <t>Rouage mécanisme BW</t>
  </si>
  <si>
    <t>Vis de fixation</t>
  </si>
  <si>
    <t>Mécanisme pour Montre BW</t>
  </si>
  <si>
    <t>020</t>
  </si>
  <si>
    <t>030</t>
  </si>
  <si>
    <t>040</t>
  </si>
  <si>
    <t>ECRIAIS</t>
  </si>
  <si>
    <t>HAIDORT</t>
  </si>
  <si>
    <t>Barrette pour Bracelet montre BW</t>
  </si>
  <si>
    <t>Bloc acier pour montre BW</t>
  </si>
  <si>
    <t>Bracelet acier pour montres BW</t>
  </si>
  <si>
    <t>Cadran pour montre BW</t>
  </si>
  <si>
    <t>Couronne Acier - Montre BW Bloc acier</t>
  </si>
  <si>
    <t>Glace Saphir pour Montre BW</t>
  </si>
  <si>
    <t xml:space="preserve">Montre BW - Homme - Bloc Acier </t>
  </si>
  <si>
    <t>050</t>
  </si>
  <si>
    <t>060</t>
  </si>
  <si>
    <t>005</t>
  </si>
  <si>
    <t>Machine à graver</t>
  </si>
  <si>
    <t>Machine de contrôle étanchéïté - pression</t>
  </si>
  <si>
    <t>Code Affaire 950BIJO</t>
  </si>
  <si>
    <t>FBC00002</t>
  </si>
  <si>
    <t>FBC00008</t>
  </si>
  <si>
    <t>Total Achat - Bon de Livraison</t>
  </si>
  <si>
    <t>Achat - Bon de Livraison</t>
  </si>
  <si>
    <t>FBL00002</t>
  </si>
  <si>
    <t>Total Achat - Facture Comptabilisée</t>
  </si>
  <si>
    <t>Achat - Facture Comptabilisée</t>
  </si>
  <si>
    <t>FFA00005</t>
  </si>
  <si>
    <t>Total Docs Internes - Document Interne 4</t>
  </si>
  <si>
    <t>Docs Internes - Document Interne 4</t>
  </si>
  <si>
    <t>SP000001</t>
  </si>
  <si>
    <t>Total Ventes - Bon Avoir</t>
  </si>
  <si>
    <t>Ventes - Bon Avoir</t>
  </si>
  <si>
    <t>BA00001</t>
  </si>
  <si>
    <t>BC00016</t>
  </si>
  <si>
    <t>BC00022</t>
  </si>
  <si>
    <t>MOBWAC01</t>
  </si>
  <si>
    <t>X1BLOCAC</t>
  </si>
  <si>
    <t>X1BRACAC</t>
  </si>
  <si>
    <t>X1BRACBAR</t>
  </si>
  <si>
    <t>X1CADRAN</t>
  </si>
  <si>
    <t>X1COURAC</t>
  </si>
  <si>
    <t>X1GLACE</t>
  </si>
  <si>
    <t>X1MECANISME</t>
  </si>
  <si>
    <t>X2REMONTOIR</t>
  </si>
  <si>
    <t>X2ROUAGE</t>
  </si>
  <si>
    <t>XVIS</t>
  </si>
  <si>
    <t>BC00028</t>
  </si>
  <si>
    <t>BC00033</t>
  </si>
  <si>
    <t>Total Ventes - Bon de Livraison</t>
  </si>
  <si>
    <t>Ventes - Bon de Livraison</t>
  </si>
  <si>
    <t>BL00006</t>
  </si>
  <si>
    <t>FA00005</t>
  </si>
  <si>
    <t xml:space="preserve">Code Projet </t>
  </si>
  <si>
    <t>Code Projet PRF0001</t>
  </si>
  <si>
    <t>Code Projet PRF0002</t>
  </si>
  <si>
    <t>Avancement de l'affaire / Budgété</t>
  </si>
  <si>
    <t>Domaine de l'Affaire</t>
  </si>
  <si>
    <t>Coûts associés aux Projets de Fabrication</t>
  </si>
  <si>
    <t>{_x000D_
  "Formulas": {_x000D_
    "=RIK_AC(\"00001__;00003@E=1,S=2023,G=0,T=0,P=0:@R=A,S=2000,V={0}:R=B,S=2018,V={1}:R=C,S=2003,V={2}:\";$K$7;$F$6;$K$8)": 1,_x000D_
    "=RIK_AC(\"00001__;00003@E=1,S=2023,G=0,T=0,P=0:@R=C,S=2018,V={0}:R=C,S=2003,V={1}:R=C,S=2000,V={2}:\";$F$6;$K$8;$K$7)": 2,_x000D_
    "=RIK_AC(\"00001__;00003@E=1,S=2024,G=0,T=0,P=0:@R=A,S=2018,V={0}:R=B,S=2003,V={1}:R=C,S=2000,V={2}:\";$F$6;$K$8;$K$7)": 3,_x000D_
    "=RIK_AC(\"00001__;00002@E=1,S=2032,G=0,T=0,P=0:@R=A,S=2000,V={0}:R=B,S=2003,V={1}:R=C,S=2025,V=Achat:R=D,S=2018,V={2}:\";$K$7;$K$8;$F$6)": 4,_x000D_
    "=RIK_AC(\"00001__;00002@E=1,S=2032,G=0,T=0,P=0:@R=A,S=2000,V={0}:R=B,S=2003,V={1}:R=C,S=2025,V=Ventes:R=D,S=2018,V={2}:\";$K$7;$K$8;$F$6)": 5,_x000D_
    "=RIK_AC(\"00001__;00002@E=1,S=2033,G=0,T=0,P=0:@R=A,S=2018,V={0}:R=B,S=2044,V=Docs Internes - Saisie du Réalisé:R=C,S=2000,V={1}:R=D,S=2003,V={2}:\";$F$6;K$7;K$8)": 6,_x000D_
    "=RIK_AC(\"00001__;00002@E=0,S=2019,G=0,T=0,P=0:@R=A,S=2000,V={0}:R=B,S=2018,V={1}:R=C,S=2003,V={2}:\";$K$7;$F$6;$K$8)": 7,_x000D_
    "=RIK_AC(\"00001__;00002@E=1,S=2032,G=0,T=0,P=0:@R=A,S=2000,V={0}:R=B,S=2003,V={1}:R=C,S=2018,V={2}:R=D,S=2044,V=Ventes - Facture:\";$K$7;$K$8;$F$6)": 8,_x000D_
    "=RIK_AC(\"00001__;00003@E=0,S=2023,G=0,T=0,P=0:@R=A,S=2018,V={0}:R=B,S=2003,V={1}:R=C,S=2000,V={2}:\";$F$6;$K$8;$K$7)": 9,_x000D_
    "=RIK_AC(\"00001__;00003@E=0,S=2024,G=0,T=0,P=0:@R=A,S=2018,V={0}:R=B,S=2003,V={1}:R=C,S=2000,V={2}:\";$F$6;$K$8;$K$7)": 10,_x000D_
    "=RIK_AC(\"00001__;00003@E=1,S=2032,G=0,T=0,P=0:@R=A,S=2025,V=Achat:R=B,S=2044,V=Achat - Bon de Commande:R=C,S=2018,V={0}:R=D,S=2000,V={1}:R=E,S=2003,V={2}:\";$F$6;$K$7;$K$8)": 11,_x000D_
    "=RIK_AC(\"00001__;00003@E=1,S=2032,G=0,T=0,P=0:@R=A,S=2025,V=Ventes:R=B,S=2044,V=Ventes - Bon de Commande:R=C,S=2018,V={0}:R=D,S=2000,V={1}:R=E,S=2003,V={2}:\";$F$6;$K$7;$K$8)": 12,_x000D_
    "=RIK_AC(\"00001__;00003@E=1,S=2032,G=0,T=0,P=0:@R=A,S=2025,V=Achat:R=B,S=2044,V=Achat - Bon de Livraison:R=C,S=2018,V={0}:R=D,S=2000,V={1}:R=E,S=2003,V={2}:\";$F$6;$K$7;$K$8)": 13,_x000D_
    "=RIK_AC(\"00001__;00003@E=1,S=2032,G=0,T=0,P=0:@R=A,S=2025,V=Achat:R=B,S=2044,V=Achat - Facture:R=C,S=2018,V={0}:R=D,S=2000,V={1}:R=E,S=2003,V={2}:\";$F$6;$K$7;$K$8)": 14,_x000D_
    "=RIK_AC(\"00001__;00003@E=1,S=2032,G=0,T=0,P=0:@R=A,S=2025,V=Ventes:R=B,S=2044,V=Ventes - Bon de Livraison:R=C,S=2018,V={0}:R=D,S=2000,V={1}:R=E,S=2003,V={2}:\";$F$6;$K$7;$K$8)": 15,_x000D_
    "=RIK_AC(\"00001__;00003@E=1,S=2032,G=0,T=0,P=0:@R=A,S=2025,V=Ventes:R=B,S=2044,V=Ventes - Facture:R=C,S=2018,V={0}:R=D,S=2000,V={1}:R=E,S=2003,V={2}:\";$F$6;$K$7;$K$8)": 16,_x000D_
    "=RIK_AC(\"00001__;00002@E=1,S=2033,G=0,T=0,P=0:@R=A,S=2018,V={0}:R=B,S=2044,V=Docs Internes - Saisie du Réalisé:R=C,S=2000,V={1}:R=D,S=2003,V={2}:R=E,S=2025,V=Document Interne:\";$F$6;K$7;K$8)": 17,_x000D_
    "=RIK_AC(\"00001__;00002@E=1,S=2032,G=0,T=0,P=0:@R=A,S=2000,V={0}:R=B,S=2003,V={1}:R=C,S=2018,V={2}:R=D,S=2044,V=Ventes - Facture:R=E,S=2025,V=Ventes:\";$K$7;$K$8;$F$6)": 18,_x000D_
    "=RIK_AC(\"00001__;00003@E=1,S=2032,G=0,T=0,P=0:@R=A,S=2025,V=Ventes:R=B,S=2044,V=Ventes - Bon de Livraison:R=C,S=2018,V={0}:R=D,S=2000,V={1}:R=E,S=2003,V={2}:R=F,S=2046,V=Composé:\";$F$6;$K$7;$K$8)": 19,_x000D_
    "=RIK_AC(\"00001__;00003@E=1,S=2032,G=0,T=0,P=0:@R=A,S=2025,V=Ventes:R=B,S=2044,V=Ventes - Facture:R=C,S=2018,V={0}:R=D,S=2000,V={1}:R=E,S=2003,V={2}:R=F,S=2046,V=Composé:\";$F$6;$K$7;$K$8)": 20,_x000D_
    "=RIK_AC(\"00001__;00003@E=1,S=2032,G=0,T=0,P=0:@R=A,S=2025,V=Ventes:R=B,S=2044,V=Ventes - Bon de Commande:R=C,S=2018,V={0}:R=D,S=2000,V={1}:R=E,S=2003,V={2}:R=F,S=2046,V=Composé:\";$F$6;$K$7;$K$8)": 21,_x000D_
    "=RIK_AC(\"00001__;00003@E=1,S=2032,G=0,T=0,P=0:@R=A,S=2025,V=Ventes:R=B,S=2044,V=Ventes - Facture:R=C,S=2018,V={0}:R=D,S=2000,V={1}:R=E,S=2003,V={2}:R=F,S=2046,V=Composant:\";$F$6;$K$7;$K$8)": 22,_x000D_
    "=RIK_AC(\"00001__;00003@E=1,S=2032,G=0,T=0,P=0:@R=A,S=2025,V=Ventes:R=B,S=2044,V=Ventes - Facture:R=C,S=2018,V={0}:R=D,S=2000,V={1}:R=E,S=2003,V={2}:R=F,S=2046,V=*:\";$F$6;$K$7;$K$8)": 23_x000D_
  },_x000D_
  "ItemPool": {_x000D_
    "Items": {_x000D_
      "1": {_x000D_
        "$type": "Inside.Core.Formula.Definition.DefinitionAC, Inside.Core.Formula",_x000D_
        "ID": 1,_x000D_
        "Results": [_x000D_
          [_x000D_
            170000.0_x000D_
          ]_x000D_
        ],_x000D_
        "Statistics": {_x000D_
          "CreationDate": "2021-05-25T09:30:20.501849+02:00",_x000D_
          "LastRefreshDate": "2021-03-18T16:19:53.276521+01:00",_x000D_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170000.0_x000D_
          ]_x000D_
        ],_x000D_
        "Statistics": {_x000D_
          "CreationDate": "2021-05-25T09:30:20.5540049+02:00",_x000D_
          "LastRefreshDate": "2021-03-18T16:59:01.0142366+01:00",_x000D_
          "TotalRefreshCount": 8,_x000D_
          "CustomInfo": {}_x000D_
        }_x000D_
      },_x000D_
      "3": {_x000D_
        "$type": "Inside.Core.Formula.Definition.DefinitionAC, Inside.Core.Formula",_x000D_
        "ID": 3,_x000D_
        "Results": [_x000D_
          [_x000D_
            340000.0_x000D_
          ]_x000D_
        ],_x000D_
        "Statistics": {_x000D_
          "CreationDate": "2021-05-25T09:30:20.5540049+02:00",_x000D_
          "LastRefreshDate": "2021-03-18T16:59:01.0132391+01:00",_x000D_
          "TotalRefreshCount": 7,_x000D_
          "CustomInfo": {}_x000D_
        }_x000D_
      },_x000D_
      "4": {_x000D_
        "$type": "Inside.Core.Formula.Definition.DefinitionAC, Inside.Core.Formula",_x000D_
        "ID": 4,_x000D_
        "Results": [_x000D_
          [_x000D_
            60500.0_x000D_
          ]_x000D_
        ],_x000D_
        "Statistics": {_x000D_
          "CreationDate": "2021-05-25T09:30:20.5540049+02:00",_x000D_
          "LastRefreshDate": "2021-03-22T17:49:41.4786723+01:00",_x000D_
          "TotalRefreshCount": 19,_x000D_
          "CustomInfo": {}_x000D_
        }_x000D_
      },_x000D_
      "5": {_x000D_
        "$type": "Inside.Core.Formula.Definition.DefinitionAC, Inside.Core.Formula",_x000D_
        "ID": 5,_x000D_
        "Results": [_x000D_
          [_x000D_
            10183.5_x000D_
          ]_x000D_
        ],_x000D_
        "Statistics": {_x000D_
          "CreationDate": "2021-05-25T09:30:20.5540049+02:00",_x000D_
          "LastRefreshDate": "2021-03-22T17:49:41.4786723+01:00",_x000D_
          "TotalRefreshCount": 19,_x000D_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"2021-05-25T09:30:20.5540049+02:00",_x000D_
          "LastRefreshDate": "2021-03-18T17:16:02.9690583+01:00",_x000D_
          "TotalRefreshCount": 14,_x000D_
          "CustomInfo": {}_x000D_
        }_x000D_
      },_x000D_
      "7": {_x000D_
        "$type": "Inside.Core.Formula.Definition.DefinitionAC, Inside.Core.Formula",_x000D_
        "ID": 7,_x000D_
        "Results": [_x000D_
          [_x000D_
            "Terminée"_x000D_
          ]_x000D_
        ],_x000D_
        "Statistics": {_x000D_
          "CreationDate": "2021-05-25T09:30:20.5540049+02:00",_x000D_
          "LastRefreshDate": "2021-03-22T17:49:41.4786723+01:00",_x000D_
          "TotalRefreshCount": 18,_x000D_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"2021-05-25T09:30:20.5540049+02:00",_x000D_
          "LastRefreshDate": "2021-03-18T17:18:02.8066034+01:00",_x000D_
          "TotalRefreshCount": 17,_x000D_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"2021-05-25T09:30:20.5540049+02:00",_x000D_
          "LastRefreshDate": "2021-03-22T17:49:41.4786723+01:00",_x000D_
          "TotalRefreshCount": 12,_x000D_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"2021-05-25T09:30:20.5540049+02:00",_x000D_
          "LastRefreshDate": "2021-03-22T17:49:41.4786723+01:00",_x000D_
          "TotalRefreshCount": 12,_x000D_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"2021-05-25T09:30:20.5540049+02:00",_x000D_
          "LastRefreshDate": "2021-03-22T17:49:41.4786723+01:00",_x000D_
          "TotalRefreshCount": 14,_x000D_
          "CustomInfo": {}_x000D_
        }_x000D_
      },_x000D_
      "12": {_x000D_
        "$type": "Inside.Core.Formula.Definition.DefinitionAC, Inside.Core.Formula",_x000D_
        "ID": 12,_x000D_
        "Results": [_x000D_
          [_x000D_
            7696.0_x000D_
          ]_x000D_
        ],_x000D_
        "Statistics": {_x000D_
          "CreationDate": "2021-05-25T09:30:20.5540049+02:00",_x000D_
          "LastRefreshDate": "2021-03-22T17:49:41.4953156+01:00",_x000D_
          "TotalRefreshCount": 16,_x000D_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"2021-05-25T09:30:20.5540049+02:00",_x000D_
          "LastRefreshDate": "2021-03-22T17:49:41.4786723+01:00",_x000D_
          "TotalRefreshCount": 13,_x000D_
          "CustomInfo": {}_x000D_
        }_x000D_
      },_x000D_
      "14": {_x000D_
        "$type": "Inside.Core.Formula.Definition.DefinitionAC, Inside.Core.Formula",_x000D_
        "ID": 14,_x000D_
        "Results": [_x000D_
          [_x000D_
            60500.0_x000D_
          ]_x000D_
        ],_x000D_
        "Statistics": {_x000D_
          "CreationDate": "2021-05-25T09:30:20.5540049+02:00",_x000D_
          "LastRefreshDate": "2021-03-22T17:49:41.4786723+01:00",_x000D_
          "TotalRefreshCount": 12,_x000D_
          "CustomInfo": {}_x000D_
        }_x000D_
      },_x000D_
      "15": {_x000D_
        "$type": "Inside.Core.Formula.Definition.DefinitionAC, Inside.Core.Formula",_x000D_
        "ID": 15,_x000D_
        "Results": [_x000D_
          [_x000D_
            2079.2_x000D_
          ]_x000D_
        ],_x000D_
        "Statistics": {_x000D_
          "CreationDate": "2021-05-25T09:30:20.5540049+02:00",_x000D_
          "LastRefreshDate": "2021-03-22T17:32:23.3088337+01:00",_x000D_
          "TotalRefreshCount": 13,_x000D_
          "CustomInfo": {}_x000D_
        }_x000D_
      },_x000D_
      "16": {_x000D_
        "$type": "Inside.Core.Formula.Definition.DefinitionAC, Inside.Core.Formula",_x000D_
        "ID": 16,_x000D_
        "Results": [_x000D_
          [_x000D_
            23037.59_x000D_
          ]_x000D_
        ],_x000D_
        "Statistics": {_x000D_
          "CreationDate": "2021-05-25T09:30:20.5540049+02:00",_x000D_
          "LastRefreshDate": "2021-03-18T17:19:15.2186475+01:00",_x000D_
          "TotalRefreshCount": 13,_x000D_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"2021-05-25T09:30:20.5540049+02:00",_x000D_
          "LastRefreshDate": "2021-03-22T17:49:41.4786723+01:00",_x000D_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"2021-05-25T09:30:20.5540049+02:00",_x000D_
          "LastRefreshDate": "2021-03-18T17:19:02.6826272+01:00",_x000D_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"2021-05-25T09:30:20.5540049+02:00",_x000D_
          "LastRefreshDate": "2021-03-22T17:49:41.4953156+01:00",_x000D_
          "TotalRefreshCount": 3,_x000D_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"2021-05-25T09:30:20.5540049+02:00",_x000D_
          "LastRefreshDate": "2021-03-22T17:42:49.5923592+01:00",_x000D_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"2021-05-25T09:30:20.5540049+02:00",_x000D_
          "LastRefreshDate": "2021-03-22T17:43:05.127864+01:00",_x000D_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18345.3_x000D_
          ]_x000D_
        ],_x000D_
        "Statistics": {_x000D_
          "CreationDate": "2021-05-25T09:30:20.5540049+02:00",_x000D_
          "LastRefreshDate": "2021-03-22T17:45:55.3750768+01:00",_x000D_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2487.5_x000D_
          ]_x000D_
        ],_x000D_
        "Statistics": {_x000D_
          "CreationDate": "2021-05-25T09:30:20.5540049+02:00",_x000D_
          "LastRefreshDate": "2021-03-22T17:49:41.4953156+01:00",_x000D_
          "TotalRefreshCount": 6,_x000D_
          "CustomInfo": {}_x000D_
        }_x000D_
      }_x000D_
    },_x000D_
    "LastID": 23_x000D_
  }_x000D_
}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</si>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</sst>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3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Arial"/>
      <family val="2"/>
      <scheme val="minor"/>
    </font>
    <font>
      <b/>
      <sz val="9"/>
      <color indexed="81"/>
      <name val="Tahoma"/>
      <charset val="1"/>
    </font>
    <font>
      <b/>
      <sz val="22"/>
      <color theme="0"/>
      <name val="Arial"/>
      <family val="2"/>
      <scheme val="minor"/>
    </font>
    <font>
      <b/>
      <sz val="16"/>
      <color theme="1" tint="9.9978637043366805E-2"/>
      <name val="Arial"/>
      <family val="2"/>
      <scheme val="minor"/>
    </font>
    <font>
      <b/>
      <sz val="16"/>
      <color theme="3" tint="9.9978637043366805E-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name val="Arial"/>
      <family val="2"/>
      <scheme val="minor"/>
    </font>
    <font>
      <b/>
      <sz val="14"/>
      <color theme="6" tint="-0.499984740745262"/>
      <name val="Arial"/>
      <family val="2"/>
      <scheme val="minor"/>
    </font>
    <font>
      <b/>
      <sz val="16"/>
      <color theme="2" tint="-0.89999084444715716"/>
      <name val="Arial"/>
      <family val="2"/>
      <scheme val="minor"/>
    </font>
    <font>
      <sz val="11"/>
      <color theme="2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8"/>
      <name val="Arial"/>
      <family val="2"/>
      <scheme val="minor"/>
    </font>
    <font>
      <b/>
      <sz val="30"/>
      <color theme="0"/>
      <name val="Arial"/>
      <family val="2"/>
      <scheme val="minor"/>
    </font>
    <font>
      <sz val="10"/>
      <color rgb="FF000000"/>
      <name val="Calibri"/>
      <family val="2"/>
    </font>
    <font>
      <b/>
      <sz val="11"/>
      <color rgb="FFC71585"/>
      <name val="Calibri"/>
      <family val="2"/>
    </font>
    <font>
      <sz val="10"/>
      <color rgb="FFFFFFFF"/>
      <name val="Calibri"/>
      <family val="2"/>
    </font>
    <font>
      <b/>
      <sz val="14"/>
      <color theme="1"/>
      <name val="Arial"/>
      <family val="2"/>
      <scheme val="minor"/>
    </font>
    <font>
      <b/>
      <sz val="12"/>
      <color rgb="FFFFFFFF"/>
      <name val="Calibri"/>
      <family val="2"/>
    </font>
    <font>
      <b/>
      <sz val="20"/>
      <color theme="1" tint="-0.24997711111789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name val="Arial"/>
      <family val="2"/>
      <scheme val="minor"/>
    </font>
    <font>
      <sz val="8"/>
      <color theme="1"/>
      <name val="Arial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3" tint="9.9948118533890809E-2"/>
      </right>
      <top style="medium">
        <color theme="3" tint="9.9948118533890809E-2"/>
      </top>
      <bottom/>
      <diagonal/>
    </border>
    <border>
      <left/>
      <right style="medium">
        <color theme="3" tint="9.9948118533890809E-2"/>
      </right>
      <top/>
      <bottom/>
      <diagonal/>
    </border>
    <border>
      <left/>
      <right style="medium">
        <color theme="3" tint="9.9948118533890809E-2"/>
      </right>
      <top/>
      <bottom style="medium">
        <color theme="3" tint="9.9948118533890809E-2"/>
      </bottom>
      <diagonal/>
    </border>
    <border>
      <left/>
      <right/>
      <top/>
      <bottom style="medium">
        <color theme="3" tint="9.9948118533890809E-2"/>
      </bottom>
      <diagonal/>
    </border>
    <border>
      <left/>
      <right/>
      <top/>
      <bottom style="dotted">
        <color theme="3" tint="0.24994659260841701"/>
      </bottom>
      <diagonal/>
    </border>
    <border>
      <left/>
      <right/>
      <top style="medium">
        <color theme="3" tint="9.9948118533890809E-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dotted">
        <color theme="6" tint="0.79998168889431442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dotted">
        <color theme="0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2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dotted">
        <color theme="0" tint="-0.24994659260841701"/>
      </top>
      <bottom style="medium">
        <color theme="2" tint="-0.24994659260841701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rgb="FF778899"/>
      </bottom>
      <diagonal/>
    </border>
    <border>
      <left/>
      <right/>
      <top style="dotted">
        <color theme="2" tint="-0.499984740745262"/>
      </top>
      <bottom/>
      <diagonal/>
    </border>
    <border>
      <left/>
      <right/>
      <top/>
      <bottom style="thin">
        <color theme="3" tint="9.9948118533890809E-2"/>
      </bottom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tted">
        <color theme="3" tint="9.9948118533890809E-2"/>
      </bottom>
      <diagonal/>
    </border>
    <border>
      <left/>
      <right/>
      <top style="dotted">
        <color theme="3" tint="9.9948118533890809E-2"/>
      </top>
      <bottom style="dotted">
        <color theme="3" tint="9.9948118533890809E-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0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1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0" borderId="0" xfId="0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16" borderId="0" xfId="0" applyFill="1"/>
    <xf numFmtId="49" fontId="3" fillId="3" borderId="2" xfId="0" applyNumberFormat="1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4" fillId="4" borderId="2" xfId="0" applyNumberFormat="1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Alignment="1">
      <alignment wrapText="1"/>
    </xf>
    <xf numFmtId="9" fontId="0" fillId="0" borderId="0" xfId="1" applyFont="1" applyAlignment="1">
      <alignment vertical="center"/>
    </xf>
    <xf numFmtId="9" fontId="0" fillId="0" borderId="0" xfId="0" applyNumberForma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24" xfId="0" applyFont="1" applyBorder="1" applyAlignment="1">
      <alignment horizontal="right" vertical="center" indent="1"/>
    </xf>
    <xf numFmtId="0" fontId="1" fillId="0" borderId="25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right" vertical="center" indent="1"/>
    </xf>
    <xf numFmtId="0" fontId="1" fillId="0" borderId="27" xfId="0" applyFont="1" applyFill="1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21" fillId="2" borderId="0" xfId="0" applyNumberFormat="1" applyFont="1" applyFill="1" applyAlignment="1">
      <alignment horizontal="left" vertical="center"/>
    </xf>
    <xf numFmtId="4" fontId="21" fillId="2" borderId="0" xfId="0" applyNumberFormat="1" applyFont="1" applyFill="1" applyAlignment="1">
      <alignment horizontal="right" vertical="center"/>
    </xf>
    <xf numFmtId="0" fontId="0" fillId="0" borderId="0" xfId="0" applyNumberFormat="1"/>
    <xf numFmtId="49" fontId="23" fillId="25" borderId="45" xfId="0" applyNumberFormat="1" applyFont="1" applyFill="1" applyBorder="1" applyAlignment="1">
      <alignment horizontal="left" vertical="center"/>
    </xf>
    <xf numFmtId="49" fontId="23" fillId="25" borderId="36" xfId="0" applyNumberFormat="1" applyFont="1" applyFill="1" applyBorder="1" applyAlignment="1">
      <alignment horizontal="left" vertical="center"/>
    </xf>
    <xf numFmtId="4" fontId="23" fillId="25" borderId="45" xfId="0" applyNumberFormat="1" applyFont="1" applyFill="1" applyBorder="1" applyAlignment="1">
      <alignment horizontal="right" vertical="center"/>
    </xf>
    <xf numFmtId="4" fontId="23" fillId="25" borderId="36" xfId="0" applyNumberFormat="1" applyFont="1" applyFill="1" applyBorder="1" applyAlignment="1">
      <alignment horizontal="right" vertical="center"/>
    </xf>
    <xf numFmtId="49" fontId="22" fillId="26" borderId="36" xfId="0" applyNumberFormat="1" applyFont="1" applyFill="1" applyBorder="1" applyAlignment="1">
      <alignment horizontal="left" vertical="center"/>
    </xf>
    <xf numFmtId="4" fontId="22" fillId="26" borderId="36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14" fontId="4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48" xfId="0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14" fontId="21" fillId="2" borderId="0" xfId="0" applyNumberFormat="1" applyFont="1" applyFill="1" applyAlignment="1">
      <alignment horizontal="left" vertical="center"/>
    </xf>
    <xf numFmtId="49" fontId="25" fillId="27" borderId="36" xfId="0" applyNumberFormat="1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horizontal="left" vertical="center"/>
    </xf>
    <xf numFmtId="0" fontId="24" fillId="0" borderId="49" xfId="0" applyFont="1" applyBorder="1" applyAlignment="1">
      <alignment horizontal="center" vertical="center" wrapText="1"/>
    </xf>
    <xf numFmtId="14" fontId="22" fillId="26" borderId="36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27" fillId="28" borderId="5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17" borderId="8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18" fillId="21" borderId="20" xfId="0" applyNumberFormat="1" applyFont="1" applyFill="1" applyBorder="1" applyAlignment="1">
      <alignment horizontal="center" vertical="center"/>
    </xf>
    <xf numFmtId="0" fontId="18" fillId="21" borderId="21" xfId="0" applyNumberFormat="1" applyFont="1" applyFill="1" applyBorder="1" applyAlignment="1">
      <alignment horizontal="center" vertical="center"/>
    </xf>
    <xf numFmtId="0" fontId="18" fillId="21" borderId="22" xfId="0" applyNumberFormat="1" applyFont="1" applyFill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/>
    </xf>
    <xf numFmtId="0" fontId="13" fillId="23" borderId="9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17" xfId="0" applyFont="1" applyFill="1" applyBorder="1" applyAlignment="1">
      <alignment horizontal="center" vertical="center"/>
    </xf>
    <xf numFmtId="0" fontId="14" fillId="22" borderId="18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4" fillId="0" borderId="47" xfId="0" applyNumberFormat="1" applyFont="1" applyBorder="1" applyAlignment="1">
      <alignment horizontal="center" vertical="center"/>
    </xf>
    <xf numFmtId="0" fontId="12" fillId="23" borderId="0" xfId="0" applyFont="1" applyFill="1" applyAlignment="1">
      <alignment horizontal="center" vertical="center"/>
    </xf>
    <xf numFmtId="0" fontId="26" fillId="0" borderId="49" xfId="0" applyFont="1" applyBorder="1" applyAlignment="1">
      <alignment horizontal="left" vertical="center" indent="1"/>
    </xf>
    <xf numFmtId="0" fontId="31" fillId="29" borderId="0" xfId="0" applyFont="1" applyFill="1" applyAlignment="1">
      <alignment horizontal="left" vertical="center" indent="2"/>
    </xf>
    <xf numFmtId="0" fontId="32" fillId="29" borderId="0" xfId="0" applyFont="1" applyFill="1" applyAlignment="1">
      <alignment horizontal="center"/>
    </xf>
    <xf numFmtId="49" fontId="32" fillId="29" borderId="0" xfId="0" quotePrefix="1" applyNumberFormat="1" applyFont="1" applyFill="1" applyAlignment="1">
      <alignment horizontal="center"/>
    </xf>
    <xf numFmtId="49" fontId="32" fillId="29" borderId="0" xfId="0" applyNumberFormat="1" applyFont="1" applyFill="1"/>
    <xf numFmtId="0" fontId="0" fillId="29" borderId="0" xfId="0" applyFill="1"/>
    <xf numFmtId="49" fontId="32" fillId="29" borderId="0" xfId="0" applyNumberFormat="1" applyFont="1" applyFill="1" applyAlignment="1">
      <alignment horizontal="center"/>
    </xf>
    <xf numFmtId="0" fontId="33" fillId="0" borderId="0" xfId="0" applyFont="1" applyAlignment="1">
      <alignment horizontal="left" indent="2"/>
    </xf>
    <xf numFmtId="0" fontId="34" fillId="0" borderId="0" xfId="0" applyFont="1" applyAlignment="1">
      <alignment horizontal="left" indent="2"/>
    </xf>
    <xf numFmtId="0" fontId="35" fillId="30" borderId="0" xfId="0" applyFont="1" applyFill="1" applyAlignment="1">
      <alignment horizontal="center" vertical="center" wrapText="1"/>
    </xf>
    <xf numFmtId="0" fontId="0" fillId="30" borderId="0" xfId="0" applyFill="1"/>
  </cellXfs>
  <cellStyles count="2">
    <cellStyle name="Normal" xfId="0" builtinId="0"/>
    <cellStyle name="Pourcentage" xfId="1" builtinId="5"/>
  </cellStyles>
  <dxfs count="4">
    <dxf>
      <font>
        <color theme="4" tint="-0.499984740745262"/>
      </font>
    </dxf>
    <dxf>
      <font>
        <color rgb="FF9C0006"/>
      </font>
    </dxf>
    <dxf>
      <font>
        <color theme="4" tint="-0.499984740745262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Feuil10!$D$38</c:f>
              <c:strCache>
                <c:ptCount val="1"/>
                <c:pt idx="0">
                  <c:v>Achat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Feuil10!$C$39:$C$41</c:f>
              <c:strCache>
                <c:ptCount val="3"/>
                <c:pt idx="0">
                  <c:v>BC</c:v>
                </c:pt>
                <c:pt idx="1">
                  <c:v>BL</c:v>
                </c:pt>
                <c:pt idx="2">
                  <c:v>FA</c:v>
                </c:pt>
              </c:strCache>
            </c:strRef>
          </c:cat>
          <c:val>
            <c:numRef>
              <c:f>Feuil10!$D$39:$D$41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6-4B38-84CB-A0C31093AA07}"/>
            </c:ext>
          </c:extLst>
        </c:ser>
        <c:ser>
          <c:idx val="1"/>
          <c:order val="1"/>
          <c:tx>
            <c:strRef>
              <c:f>Feuil10!$E$38</c:f>
              <c:strCache>
                <c:ptCount val="1"/>
                <c:pt idx="0">
                  <c:v>Vente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Feuil10!$C$39:$C$41</c:f>
              <c:strCache>
                <c:ptCount val="3"/>
                <c:pt idx="0">
                  <c:v>BC</c:v>
                </c:pt>
                <c:pt idx="1">
                  <c:v>BL</c:v>
                </c:pt>
                <c:pt idx="2">
                  <c:v>FA</c:v>
                </c:pt>
              </c:strCache>
            </c:strRef>
          </c:cat>
          <c:val>
            <c:numRef>
              <c:f>Feuil10!$E$39:$E$41</c:f>
              <c:numCache>
                <c:formatCode>General</c:formatCode>
                <c:ptCount val="3"/>
                <c:pt idx="0">
                  <c:v>7696</c:v>
                </c:pt>
                <c:pt idx="1">
                  <c:v>0</c:v>
                </c:pt>
                <c:pt idx="2">
                  <c:v>2487.5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6-4B38-84CB-A0C31093A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06373712"/>
        <c:axId val="506364560"/>
      </c:barChart>
      <c:catAx>
        <c:axId val="50637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64560"/>
        <c:crosses val="autoZero"/>
        <c:auto val="1"/>
        <c:lblAlgn val="ctr"/>
        <c:lblOffset val="100"/>
        <c:noMultiLvlLbl val="0"/>
      </c:catAx>
      <c:valAx>
        <c:axId val="50636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7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Montants par Document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0"/>
      <c:rotY val="0"/>
      <c:depthPercent val="9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'Tableau de Bord'!$L$23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Bord'!$K$24:$K$26</c:f>
              <c:strCache>
                <c:ptCount val="3"/>
                <c:pt idx="0">
                  <c:v>Bons de Commande</c:v>
                </c:pt>
                <c:pt idx="1">
                  <c:v>Bons de Livraison</c:v>
                </c:pt>
                <c:pt idx="2">
                  <c:v>Factures</c:v>
                </c:pt>
              </c:strCache>
            </c:strRef>
          </c:cat>
          <c:val>
            <c:numRef>
              <c:f>'Tableau de Bord'!$L$24:$L$26</c:f>
              <c:numCache>
                <c:formatCode>#\ ##0.00\ "€"</c:formatCode>
                <c:ptCount val="3"/>
                <c:pt idx="0">
                  <c:v>10471</c:v>
                </c:pt>
                <c:pt idx="1">
                  <c:v>3247.2</c:v>
                </c:pt>
                <c:pt idx="2">
                  <c:v>30049.16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0-4862-80EE-E33F27537A84}"/>
            </c:ext>
          </c:extLst>
        </c:ser>
        <c:ser>
          <c:idx val="1"/>
          <c:order val="1"/>
          <c:tx>
            <c:strRef>
              <c:f>'Tableau de Bord'!$M$23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Bord'!$K$24:$K$26</c:f>
              <c:strCache>
                <c:ptCount val="3"/>
                <c:pt idx="0">
                  <c:v>Bons de Commande</c:v>
                </c:pt>
                <c:pt idx="1">
                  <c:v>Bons de Livraison</c:v>
                </c:pt>
                <c:pt idx="2">
                  <c:v>Factures</c:v>
                </c:pt>
              </c:strCache>
            </c:strRef>
          </c:cat>
          <c:val>
            <c:numRef>
              <c:f>'Tableau de Bord'!$M$24:$M$26</c:f>
              <c:numCache>
                <c:formatCode>#\ ##0.00\ "€"</c:formatCode>
                <c:ptCount val="3"/>
                <c:pt idx="0">
                  <c:v>7513.12</c:v>
                </c:pt>
                <c:pt idx="1">
                  <c:v>1857.92</c:v>
                </c:pt>
                <c:pt idx="2">
                  <c:v>1760.88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0-4862-80EE-E33F27537A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1"/>
        <c:shape val="box"/>
        <c:axId val="506373712"/>
        <c:axId val="506364560"/>
        <c:axId val="0"/>
      </c:bar3DChart>
      <c:catAx>
        <c:axId val="5063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64560"/>
        <c:crosses val="autoZero"/>
        <c:auto val="1"/>
        <c:lblAlgn val="ctr"/>
        <c:lblOffset val="100"/>
        <c:noMultiLvlLbl val="0"/>
      </c:catAx>
      <c:valAx>
        <c:axId val="50636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7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Suivi des</a:t>
            </a:r>
            <a:r>
              <a:rPr lang="fr-FR" sz="1200" b="1" baseline="0"/>
              <a:t> Quantités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'Tableau de Bord'!$I$66:$I$68</c:f>
              <c:strCache>
                <c:ptCount val="3"/>
                <c:pt idx="0">
                  <c:v>Qte Aff</c:v>
                </c:pt>
                <c:pt idx="1">
                  <c:v>Qte Rea</c:v>
                </c:pt>
                <c:pt idx="2">
                  <c:v>Qte Res</c:v>
                </c:pt>
              </c:strCache>
            </c:strRef>
          </c:cat>
          <c:val>
            <c:numRef>
              <c:f>'Tableau de Bord'!$J$66:$J$68</c:f>
              <c:numCache>
                <c:formatCode>#\ ##0.0</c:formatCode>
                <c:ptCount val="3"/>
                <c:pt idx="0">
                  <c:v>0</c:v>
                </c:pt>
                <c:pt idx="1">
                  <c:v>11.25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13C-A9D6-DFECBA5F7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99679"/>
        <c:axId val="463097183"/>
      </c:barChart>
      <c:catAx>
        <c:axId val="46309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097183"/>
        <c:crosses val="autoZero"/>
        <c:auto val="1"/>
        <c:lblAlgn val="ctr"/>
        <c:lblOffset val="100"/>
        <c:noMultiLvlLbl val="0"/>
      </c:catAx>
      <c:valAx>
        <c:axId val="46309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09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Suivi</a:t>
            </a:r>
            <a:r>
              <a:rPr lang="fr-FR" sz="1200" b="1" baseline="0"/>
              <a:t> du Temps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'Tableau de Bord'!$L$66:$L$67</c:f>
              <c:strCache>
                <c:ptCount val="2"/>
                <c:pt idx="0">
                  <c:v>Tps Aff</c:v>
                </c:pt>
                <c:pt idx="1">
                  <c:v>Tps Rea</c:v>
                </c:pt>
              </c:strCache>
            </c:strRef>
          </c:cat>
          <c:val>
            <c:numRef>
              <c:f>'Tableau de Bord'!$M$66:$M$67</c:f>
              <c:numCache>
                <c:formatCode>#,##0</c:formatCode>
                <c:ptCount val="2"/>
                <c:pt idx="0">
                  <c:v>0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3-438C-922A-76E79064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3531535"/>
        <c:axId val="743537359"/>
      </c:barChart>
      <c:catAx>
        <c:axId val="743531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537359"/>
        <c:crosses val="autoZero"/>
        <c:auto val="1"/>
        <c:lblAlgn val="ctr"/>
        <c:lblOffset val="100"/>
        <c:noMultiLvlLbl val="0"/>
      </c:catAx>
      <c:valAx>
        <c:axId val="74353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53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png"/><Relationship Id="rId5" Type="http://schemas.openxmlformats.org/officeDocument/2006/relationships/hyperlink" Target="#'D&#233;tails Projets'!A1"/><Relationship Id="rId4" Type="http://schemas.openxmlformats.org/officeDocument/2006/relationships/hyperlink" Target="#'D&#233;tails Affair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783432</xdr:colOff>
      <xdr:row>29</xdr:row>
      <xdr:rowOff>188119</xdr:rowOff>
    </xdr:from>
    <xdr:to>
      <xdr:col>9</xdr:col>
      <xdr:colOff>1052514</xdr:colOff>
      <xdr:row>44</xdr:row>
      <xdr:rowOff>73819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5CE5495-3E9D-41C5-8567-11B09D1A1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C8CD4FB-1495-4A22-B4E4-4059FD07E542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1054455-A389-43E5-8C21-8B8F6EFFC97E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E8A50C9-3437-42DC-B087-2FB991A4F98B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B4D35FA3-CE18-4960-85CF-827AFC001F9F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230428</xdr:colOff>
      <xdr:row>18</xdr:row>
      <xdr:rowOff>177776</xdr:rowOff>
    </xdr:from>
    <xdr:to>
      <xdr:col>5</xdr:col>
      <xdr:colOff>595312</xdr:colOff>
      <xdr:row>32</xdr:row>
      <xdr:rowOff>97415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CF7D6E0-DDC7-4D40-B25D-558890449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560675</xdr:colOff>
      <xdr:row>58</xdr:row>
      <xdr:rowOff>89623</xdr:rowOff>
    </xdr:from>
    <xdr:to>
      <xdr:col>10</xdr:col>
      <xdr:colOff>1322675</xdr:colOff>
      <xdr:row>73</xdr:row>
      <xdr:rowOff>72737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E152C35-8347-4EA5-A750-F69CAF62A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1459056</xdr:colOff>
      <xdr:row>58</xdr:row>
      <xdr:rowOff>89622</xdr:rowOff>
    </xdr:from>
    <xdr:to>
      <xdr:col>13</xdr:col>
      <xdr:colOff>1376795</xdr:colOff>
      <xdr:row>73</xdr:row>
      <xdr:rowOff>72737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DFC4EE0-4156-4737-A784-0929D70E84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108236</xdr:colOff>
      <xdr:row>37</xdr:row>
      <xdr:rowOff>43296</xdr:rowOff>
    </xdr:from>
    <xdr:to>
      <xdr:col>13</xdr:col>
      <xdr:colOff>368009</xdr:colOff>
      <xdr:row>37</xdr:row>
      <xdr:rowOff>173182</xdr:rowOff>
    </xdr:to>
    <xdr:sp macro="" textlink="">
      <xdr:nvSpPr>
        <xdr:cNvPr id="6" name="Flèche : droit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02D7FE-90FA-40AC-B090-A169D4F2EB83}"/>
            </a:ext>
          </a:extLst>
        </xdr:cNvPr>
        <xdr:cNvSpPr/>
      </xdr:nvSpPr>
      <xdr:spPr>
        <a:xfrm>
          <a:off x="17458889" y="8788978"/>
          <a:ext cx="259773" cy="129886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108236</xdr:colOff>
      <xdr:row>77</xdr:row>
      <xdr:rowOff>43296</xdr:rowOff>
    </xdr:from>
    <xdr:to>
      <xdr:col>13</xdr:col>
      <xdr:colOff>368009</xdr:colOff>
      <xdr:row>77</xdr:row>
      <xdr:rowOff>173182</xdr:rowOff>
    </xdr:to>
    <xdr:sp macro="" textlink="">
      <xdr:nvSpPr>
        <xdr:cNvPr id="8" name="Flèche : droit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BA79E8-EBD2-44D0-9E4E-96DC10181C87}"/>
            </a:ext>
          </a:extLst>
        </xdr:cNvPr>
        <xdr:cNvSpPr/>
      </xdr:nvSpPr>
      <xdr:spPr>
        <a:xfrm>
          <a:off x="17458889" y="8788978"/>
          <a:ext cx="259773" cy="129886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779319</xdr:colOff>
      <xdr:row>20</xdr:row>
      <xdr:rowOff>162358</xdr:rowOff>
    </xdr:from>
    <xdr:to>
      <xdr:col>8</xdr:col>
      <xdr:colOff>422131</xdr:colOff>
      <xdr:row>33</xdr:row>
      <xdr:rowOff>10824</xdr:rowOff>
    </xdr:to>
    <xdr:pic>
      <xdr:nvPicPr>
        <xdr:cNvPr id="15" name="GAUH28">
          <a:extLst>
            <a:ext uri="{FF2B5EF4-FFF2-40B4-BE49-F238E27FC236}">
              <a16:creationId xmlns:a16="http://schemas.microsoft.com/office/drawing/2014/main" id="{13A71F2C-C1BD-47DD-9869-E36FCC2E31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6469" y="5953558"/>
          <a:ext cx="2243137" cy="23059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quemard/Downloads/sbr_gescom_ca%20&#224;%20date%20par%20client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BR%20-%20Budget%20d'Exploitation%20et%20de%20Tr&#233;sor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CA à date par client"/>
      <sheetName val="RIK_PARAM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Saisie Budget Hyp 1"/>
      <sheetName val="Saisie Budget Hyp 2"/>
      <sheetName val="Saisie Budget Hyp 3"/>
      <sheetName val="Budget de Trésorerie par Compte"/>
      <sheetName val="Exploitation vs. Trésorerie"/>
      <sheetName val="Règles Répartition"/>
      <sheetName val="Règles Echéance"/>
      <sheetName val="Impact par compte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Vrai_Thème_Sage">
  <a:themeElements>
    <a:clrScheme name="Sage Colour Theme">
      <a:dk1>
        <a:srgbClr val="75787B"/>
      </a:dk1>
      <a:lt1>
        <a:srgbClr val="FFFFFF"/>
      </a:lt1>
      <a:dk2>
        <a:srgbClr val="003349"/>
      </a:dk2>
      <a:lt2>
        <a:srgbClr val="EEEEED"/>
      </a:lt2>
      <a:accent1>
        <a:srgbClr val="00DC00"/>
      </a:accent1>
      <a:accent2>
        <a:srgbClr val="004B87"/>
      </a:accent2>
      <a:accent3>
        <a:srgbClr val="230E60"/>
      </a:accent3>
      <a:accent4>
        <a:srgbClr val="8246AF"/>
      </a:accent4>
      <a:accent5>
        <a:srgbClr val="CE0058"/>
      </a:accent5>
      <a:accent6>
        <a:srgbClr val="75787B"/>
      </a:accent6>
      <a:hlink>
        <a:srgbClr val="28A3DA"/>
      </a:hlink>
      <a:folHlink>
        <a:srgbClr val="004B87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Vrai_Thème_Sage" id="{F0BCBB65-DDE8-49AC-9235-18943DE643B8}" vid="{6685102F-A398-41C6-A856-3197E620EE8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8D54-93A3-4179-8DDF-9DD07A457EEF}">
  <dimension ref="B3:N334"/>
  <sheetViews>
    <sheetView workbookViewId="0">
      <selection activeCell="C37" sqref="C37"/>
    </sheetView>
  </sheetViews>
  <sheetFormatPr baseColWidth="10" defaultRowHeight="14.25" x14ac:dyDescent="0.2"/>
  <cols>
    <col min="2" max="2" width="8.25" customWidth="1"/>
    <col min="3" max="3" width="1.875" customWidth="1"/>
    <col min="4" max="4" width="19.25" customWidth="1"/>
    <col min="5" max="5" width="30.25" customWidth="1"/>
    <col min="13" max="13" width="19.5" customWidth="1"/>
    <col min="14" max="14" width="28.375" customWidth="1"/>
  </cols>
  <sheetData>
    <row r="3" spans="2:14" x14ac:dyDescent="0.2">
      <c r="B3" t="s">
        <v>1</v>
      </c>
      <c r="C3" t="s">
        <v>0</v>
      </c>
    </row>
    <row r="5" spans="2:14" x14ac:dyDescent="0.2">
      <c r="C5" s="88" t="s">
        <v>4</v>
      </c>
      <c r="D5" s="88"/>
      <c r="E5" s="88"/>
      <c r="M5" s="88" t="s">
        <v>5</v>
      </c>
      <c r="N5" s="88"/>
    </row>
    <row r="6" spans="2:14" x14ac:dyDescent="0.2">
      <c r="C6" t="str">
        <f>_xll.Assistant.XL.RIK_AL("00001__2_1_1,F=B='1',U='0',I='0',FN='Calibri',FS='10',FC='#FFFFFF',BC='#A5A5A5',AH='1',AV='1',Br=[$top-$bottom],BrS='1',BrC='#778899'_1,C=Total,F=B='1',U='0',I='0',FN='Calibri',FS='10',FC='#000000',BC='#FFFFFF',AH='1',AV"&amp;"='1',Br=[$top-$bottom],BrS='1',BrC='#778899'_0_0_1_1_D=2x0;00001@E=0,S=2000,G=0,T=0,P=0,O=NF='Texte'_B='0'_U='0'_I='0'_FN='Calibri'_FS='10'_FC='#000000'_BC='#FFFFFF'_AH='1'_AV='1'_Br=[]_BrS='0'_BrC='#FFFFFF'_WpT='0':E=0,"&amp;"S=2001,G=0,T=0,P=0,O=NF='Texte'_B='0'_U='0'_I='0'_FN='Calibri'_FS='10'_FC='#000000'_BC='#FFFFFF'_AH='1'_AV='1'_Br=[]_BrS='0'_BrC='#FFFFFF'_WpT='0':E=0,S=2002,G=0,T=0,P=0,O=NF='Texte'_B='0'_U='0'_I='0'_FN='Calibri'_FS='10"&amp;"'_FC='#000000'_BC='#FFFFFF'_AH='1'_AV='1'_Br=[]_BrS='0'_BrC='#FFFFFF'_WpT='0':@R=A,S=2000,V={0}:",C$3)</f>
        <v/>
      </c>
      <c r="M6" t="str">
        <f>_xll.Assistant.XL.RIK_AL("00001__2_1_1,F=B='1',U='0',I='0',FN='Calibri',FS='10',FC='#FFFFFF',BC='#A5A5A5',AH='1',AV='1',Br=[$top-$bottom],BrS='1',BrC='#778899'_1,C=Total,F=B='1',U='0',I='0',FN='Calibri',FS='10',FC='#000000',BC='#FFFFFF',AH='1',AV"&amp;"='1',Br=[$top-$bottom],BrS='1',BrC='#778899'_0_0_1_1_D=2x0;00001@E=0,S=2020,G=0,T=0,P=0,O=NF='Texte'_B='0'_U='0'_I='0'_FN='Calibri'_FS='10'_FC='#000000'_BC='#FFFFFF'_AH='1'_AV='1'_Br=[]_BrS='0'_BrC='#FFFFFF'_WpT='0':E=0,"&amp;"S=2021,G=0,T=0,P=0,O=NF='Texte'_B='0'_U='0'_I='0'_FN='Calibri'_FS='10'_FC='#000000'_BC='#FFFFFF'_AH='1'_AV='1'_Br=[]_BrS='0'_BrC='#FFFFFF'_WpT='0':@R=A,S=2020,V={0}:",$C$3)</f>
        <v/>
      </c>
    </row>
    <row r="7" spans="2:14" x14ac:dyDescent="0.2">
      <c r="C7" s="32"/>
      <c r="D7" s="32"/>
      <c r="E7" s="32"/>
      <c r="M7" s="32"/>
      <c r="N7" s="32"/>
    </row>
    <row r="8" spans="2:14" x14ac:dyDescent="0.2">
      <c r="C8" s="1"/>
      <c r="D8" s="1"/>
      <c r="E8" s="1"/>
      <c r="M8" s="1"/>
      <c r="N8" s="1"/>
    </row>
    <row r="9" spans="2:14" x14ac:dyDescent="0.2">
      <c r="C9" s="3"/>
      <c r="D9" s="3"/>
      <c r="E9" s="3"/>
      <c r="M9" s="3"/>
      <c r="N9" s="3"/>
    </row>
    <row r="11" spans="2:14" x14ac:dyDescent="0.2">
      <c r="C11" s="3"/>
      <c r="D11" s="3"/>
      <c r="E11" s="3"/>
    </row>
    <row r="19" spans="13:14" x14ac:dyDescent="0.2">
      <c r="M19" s="3"/>
      <c r="N19" s="3"/>
    </row>
    <row r="334" spans="3:14" x14ac:dyDescent="0.2">
      <c r="C334" s="3"/>
      <c r="D334" s="3"/>
      <c r="E334" s="3"/>
      <c r="M334" s="3"/>
      <c r="N334" s="3"/>
    </row>
  </sheetData>
  <mergeCells count="2">
    <mergeCell ref="C5:E5"/>
    <mergeCell ref="M5:N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1458-29D9-4581-8D38-4BE5D5B0BCC8}">
  <dimension ref="B1:J120"/>
  <sheetViews>
    <sheetView workbookViewId="0">
      <pane ySplit="1" topLeftCell="A2" activePane="bottomLeft" state="frozen"/>
      <selection activeCell="C37" sqref="C37"/>
      <selection pane="bottomLeft" activeCell="C37" sqref="C37"/>
    </sheetView>
  </sheetViews>
  <sheetFormatPr baseColWidth="10" defaultRowHeight="14.25" x14ac:dyDescent="0.2"/>
  <cols>
    <col min="1" max="1" width="18.25" customWidth="1"/>
    <col min="2" max="2" width="29" customWidth="1"/>
    <col min="3" max="3" width="20.75" customWidth="1"/>
    <col min="4" max="4" width="29" customWidth="1"/>
    <col min="5" max="5" width="7.875" style="18" customWidth="1"/>
    <col min="6" max="6" width="20.75" customWidth="1"/>
    <col min="7" max="7" width="29" customWidth="1"/>
    <col min="8" max="8" width="7.75" style="18" customWidth="1"/>
    <col min="9" max="9" width="20.75" customWidth="1"/>
    <col min="10" max="10" width="29" customWidth="1"/>
  </cols>
  <sheetData>
    <row r="1" spans="2:10" ht="15" x14ac:dyDescent="0.25">
      <c r="B1" s="4" t="s">
        <v>5</v>
      </c>
      <c r="C1" s="4"/>
      <c r="D1" s="4" t="s">
        <v>4</v>
      </c>
      <c r="E1" s="17"/>
      <c r="F1" s="4"/>
      <c r="G1" s="4" t="s">
        <v>6</v>
      </c>
      <c r="H1" s="17"/>
      <c r="I1" s="4"/>
      <c r="J1" s="4" t="s">
        <v>7</v>
      </c>
    </row>
    <row r="2" spans="2:10" x14ac:dyDescent="0.2">
      <c r="B2" s="15" t="s">
        <v>78</v>
      </c>
      <c r="D2" s="5" t="s">
        <v>8</v>
      </c>
      <c r="E2" s="18" t="s">
        <v>176</v>
      </c>
      <c r="G2" s="5" t="s">
        <v>8</v>
      </c>
      <c r="J2" s="5" t="s">
        <v>8</v>
      </c>
    </row>
    <row r="3" spans="2:10" x14ac:dyDescent="0.2">
      <c r="B3" t="s">
        <v>79</v>
      </c>
      <c r="D3" s="19" t="s">
        <v>9</v>
      </c>
      <c r="G3" s="19" t="s">
        <v>9</v>
      </c>
      <c r="J3" s="19" t="s">
        <v>9</v>
      </c>
    </row>
    <row r="4" spans="2:10" x14ac:dyDescent="0.2">
      <c r="B4" s="7" t="s">
        <v>76</v>
      </c>
      <c r="D4" t="s">
        <v>68</v>
      </c>
      <c r="E4" s="18" t="s">
        <v>176</v>
      </c>
      <c r="G4" t="s">
        <v>39</v>
      </c>
      <c r="H4" s="18" t="s">
        <v>176</v>
      </c>
      <c r="J4" t="s">
        <v>10</v>
      </c>
    </row>
    <row r="5" spans="2:10" x14ac:dyDescent="0.2">
      <c r="B5" t="s">
        <v>77</v>
      </c>
      <c r="D5" t="s">
        <v>69</v>
      </c>
      <c r="E5" s="18" t="s">
        <v>176</v>
      </c>
      <c r="G5" s="12" t="s">
        <v>18</v>
      </c>
      <c r="H5" s="18" t="s">
        <v>176</v>
      </c>
      <c r="J5" s="10" t="s">
        <v>11</v>
      </c>
    </row>
    <row r="6" spans="2:10" x14ac:dyDescent="0.2">
      <c r="B6" s="8" t="s">
        <v>15</v>
      </c>
      <c r="D6" s="19" t="s">
        <v>70</v>
      </c>
      <c r="G6" s="19" t="s">
        <v>19</v>
      </c>
      <c r="J6" t="s">
        <v>12</v>
      </c>
    </row>
    <row r="7" spans="2:10" x14ac:dyDescent="0.2">
      <c r="B7" t="s">
        <v>75</v>
      </c>
      <c r="D7" s="9" t="s">
        <v>28</v>
      </c>
      <c r="G7" t="s">
        <v>20</v>
      </c>
      <c r="J7" t="s">
        <v>13</v>
      </c>
    </row>
    <row r="8" spans="2:10" x14ac:dyDescent="0.2">
      <c r="B8" t="s">
        <v>80</v>
      </c>
      <c r="D8" s="19" t="s">
        <v>29</v>
      </c>
      <c r="G8" t="s">
        <v>21</v>
      </c>
      <c r="J8" s="15" t="s">
        <v>14</v>
      </c>
    </row>
    <row r="9" spans="2:10" x14ac:dyDescent="0.2">
      <c r="B9" t="s">
        <v>81</v>
      </c>
      <c r="D9" s="6" t="s">
        <v>71</v>
      </c>
      <c r="E9" s="18" t="s">
        <v>176</v>
      </c>
      <c r="G9" s="14" t="s">
        <v>22</v>
      </c>
      <c r="J9" s="8" t="s">
        <v>15</v>
      </c>
    </row>
    <row r="10" spans="2:10" x14ac:dyDescent="0.2">
      <c r="B10" t="s">
        <v>82</v>
      </c>
      <c r="D10" s="19" t="s">
        <v>72</v>
      </c>
      <c r="G10" s="19" t="s">
        <v>23</v>
      </c>
      <c r="J10" t="s">
        <v>16</v>
      </c>
    </row>
    <row r="11" spans="2:10" x14ac:dyDescent="0.2">
      <c r="B11" t="s">
        <v>83</v>
      </c>
      <c r="D11" t="s">
        <v>73</v>
      </c>
      <c r="E11" s="18" t="s">
        <v>176</v>
      </c>
      <c r="G11" t="s">
        <v>24</v>
      </c>
      <c r="H11" s="18" t="s">
        <v>176</v>
      </c>
      <c r="J11" t="s">
        <v>17</v>
      </c>
    </row>
    <row r="12" spans="2:10" x14ac:dyDescent="0.2">
      <c r="B12" t="s">
        <v>84</v>
      </c>
      <c r="D12" t="s">
        <v>74</v>
      </c>
      <c r="E12" s="18" t="s">
        <v>176</v>
      </c>
      <c r="G12" s="19" t="s">
        <v>25</v>
      </c>
      <c r="J12" s="12" t="s">
        <v>18</v>
      </c>
    </row>
    <row r="13" spans="2:10" x14ac:dyDescent="0.2">
      <c r="B13" t="s">
        <v>85</v>
      </c>
      <c r="D13" s="8" t="s">
        <v>15</v>
      </c>
      <c r="G13" t="s">
        <v>26</v>
      </c>
      <c r="J13" s="19" t="s">
        <v>19</v>
      </c>
    </row>
    <row r="14" spans="2:10" x14ac:dyDescent="0.2">
      <c r="B14" t="s">
        <v>86</v>
      </c>
      <c r="D14" s="19" t="s">
        <v>75</v>
      </c>
      <c r="G14" t="s">
        <v>27</v>
      </c>
      <c r="J14" t="s">
        <v>20</v>
      </c>
    </row>
    <row r="15" spans="2:10" x14ac:dyDescent="0.2">
      <c r="B15" t="s">
        <v>87</v>
      </c>
      <c r="D15" s="11" t="s">
        <v>31</v>
      </c>
      <c r="E15" s="18" t="s">
        <v>176</v>
      </c>
      <c r="G15" s="13" t="s">
        <v>40</v>
      </c>
      <c r="J15" t="s">
        <v>21</v>
      </c>
    </row>
    <row r="16" spans="2:10" x14ac:dyDescent="0.2">
      <c r="B16" t="s">
        <v>88</v>
      </c>
      <c r="D16" s="7" t="s">
        <v>76</v>
      </c>
      <c r="G16" s="19" t="s">
        <v>41</v>
      </c>
      <c r="J16" s="14" t="s">
        <v>22</v>
      </c>
    </row>
    <row r="17" spans="2:10" x14ac:dyDescent="0.2">
      <c r="B17" t="s">
        <v>89</v>
      </c>
      <c r="D17" s="19" t="s">
        <v>77</v>
      </c>
      <c r="G17" t="s">
        <v>42</v>
      </c>
      <c r="H17" s="18" t="s">
        <v>176</v>
      </c>
      <c r="J17" s="19" t="s">
        <v>23</v>
      </c>
    </row>
    <row r="18" spans="2:10" x14ac:dyDescent="0.2">
      <c r="B18" t="s">
        <v>90</v>
      </c>
      <c r="D18" s="19" t="s">
        <v>33</v>
      </c>
      <c r="G18" t="s">
        <v>43</v>
      </c>
      <c r="J18" t="s">
        <v>24</v>
      </c>
    </row>
    <row r="19" spans="2:10" x14ac:dyDescent="0.2">
      <c r="B19" t="s">
        <v>91</v>
      </c>
      <c r="D19" s="19" t="s">
        <v>34</v>
      </c>
      <c r="G19" t="s">
        <v>44</v>
      </c>
      <c r="J19" s="19" t="s">
        <v>25</v>
      </c>
    </row>
    <row r="20" spans="2:10" x14ac:dyDescent="0.2">
      <c r="B20" t="s">
        <v>92</v>
      </c>
      <c r="D20" s="19" t="s">
        <v>35</v>
      </c>
      <c r="G20" t="s">
        <v>45</v>
      </c>
      <c r="J20" t="s">
        <v>26</v>
      </c>
    </row>
    <row r="21" spans="2:10" x14ac:dyDescent="0.2">
      <c r="B21" t="s">
        <v>93</v>
      </c>
      <c r="D21" s="19" t="s">
        <v>36</v>
      </c>
      <c r="G21" t="s">
        <v>46</v>
      </c>
      <c r="J21" t="s">
        <v>27</v>
      </c>
    </row>
    <row r="22" spans="2:10" x14ac:dyDescent="0.2">
      <c r="B22" t="s">
        <v>94</v>
      </c>
      <c r="D22" s="19" t="s">
        <v>37</v>
      </c>
      <c r="G22" t="s">
        <v>47</v>
      </c>
      <c r="J22" s="9" t="s">
        <v>28</v>
      </c>
    </row>
    <row r="23" spans="2:10" x14ac:dyDescent="0.2">
      <c r="B23" t="s">
        <v>95</v>
      </c>
      <c r="D23" s="19" t="s">
        <v>38</v>
      </c>
      <c r="G23" t="s">
        <v>48</v>
      </c>
      <c r="J23" s="19" t="s">
        <v>29</v>
      </c>
    </row>
    <row r="24" spans="2:10" x14ac:dyDescent="0.2">
      <c r="B24" t="s">
        <v>96</v>
      </c>
      <c r="D24" s="19" t="s">
        <v>66</v>
      </c>
      <c r="G24" t="s">
        <v>49</v>
      </c>
      <c r="J24" t="s">
        <v>30</v>
      </c>
    </row>
    <row r="25" spans="2:10" x14ac:dyDescent="0.2">
      <c r="B25" t="s">
        <v>97</v>
      </c>
      <c r="D25" s="19" t="s">
        <v>67</v>
      </c>
      <c r="G25" s="9" t="s">
        <v>28</v>
      </c>
      <c r="J25" s="11" t="s">
        <v>31</v>
      </c>
    </row>
    <row r="26" spans="2:10" x14ac:dyDescent="0.2">
      <c r="B26" t="s">
        <v>98</v>
      </c>
      <c r="G26" s="19" t="s">
        <v>29</v>
      </c>
      <c r="J26" t="s">
        <v>32</v>
      </c>
    </row>
    <row r="27" spans="2:10" x14ac:dyDescent="0.2">
      <c r="B27" t="s">
        <v>99</v>
      </c>
      <c r="G27" s="10" t="s">
        <v>11</v>
      </c>
      <c r="J27" s="19" t="s">
        <v>33</v>
      </c>
    </row>
    <row r="28" spans="2:10" x14ac:dyDescent="0.2">
      <c r="B28" t="s">
        <v>100</v>
      </c>
      <c r="G28" t="s">
        <v>50</v>
      </c>
      <c r="J28" s="19" t="s">
        <v>34</v>
      </c>
    </row>
    <row r="29" spans="2:10" x14ac:dyDescent="0.2">
      <c r="B29" t="s">
        <v>101</v>
      </c>
      <c r="G29" t="s">
        <v>51</v>
      </c>
      <c r="J29" s="19" t="s">
        <v>35</v>
      </c>
    </row>
    <row r="30" spans="2:10" x14ac:dyDescent="0.2">
      <c r="B30" t="s">
        <v>102</v>
      </c>
      <c r="G30" t="s">
        <v>52</v>
      </c>
      <c r="J30" s="19" t="s">
        <v>36</v>
      </c>
    </row>
    <row r="31" spans="2:10" x14ac:dyDescent="0.2">
      <c r="B31" t="s">
        <v>103</v>
      </c>
      <c r="G31" t="s">
        <v>53</v>
      </c>
      <c r="J31" s="19" t="s">
        <v>37</v>
      </c>
    </row>
    <row r="32" spans="2:10" x14ac:dyDescent="0.2">
      <c r="B32" t="s">
        <v>104</v>
      </c>
      <c r="G32" t="s">
        <v>54</v>
      </c>
      <c r="J32" s="19" t="s">
        <v>38</v>
      </c>
    </row>
    <row r="33" spans="2:7" x14ac:dyDescent="0.2">
      <c r="B33" t="s">
        <v>105</v>
      </c>
      <c r="G33" t="s">
        <v>55</v>
      </c>
    </row>
    <row r="34" spans="2:7" x14ac:dyDescent="0.2">
      <c r="B34" t="s">
        <v>106</v>
      </c>
      <c r="G34" t="s">
        <v>56</v>
      </c>
    </row>
    <row r="35" spans="2:7" x14ac:dyDescent="0.2">
      <c r="B35" t="s">
        <v>107</v>
      </c>
      <c r="G35" t="s">
        <v>57</v>
      </c>
    </row>
    <row r="36" spans="2:7" x14ac:dyDescent="0.2">
      <c r="B36" t="s">
        <v>108</v>
      </c>
      <c r="G36" t="s">
        <v>58</v>
      </c>
    </row>
    <row r="37" spans="2:7" x14ac:dyDescent="0.2">
      <c r="B37" t="s">
        <v>109</v>
      </c>
      <c r="G37" t="s">
        <v>59</v>
      </c>
    </row>
    <row r="38" spans="2:7" x14ac:dyDescent="0.2">
      <c r="B38" t="s">
        <v>110</v>
      </c>
      <c r="G38" t="s">
        <v>60</v>
      </c>
    </row>
    <row r="39" spans="2:7" x14ac:dyDescent="0.2">
      <c r="B39" t="s">
        <v>111</v>
      </c>
      <c r="G39" t="s">
        <v>61</v>
      </c>
    </row>
    <row r="40" spans="2:7" x14ac:dyDescent="0.2">
      <c r="B40" t="s">
        <v>112</v>
      </c>
      <c r="G40" t="s">
        <v>62</v>
      </c>
    </row>
    <row r="41" spans="2:7" x14ac:dyDescent="0.2">
      <c r="B41" t="s">
        <v>113</v>
      </c>
      <c r="G41" t="s">
        <v>63</v>
      </c>
    </row>
    <row r="42" spans="2:7" x14ac:dyDescent="0.2">
      <c r="B42" t="s">
        <v>114</v>
      </c>
      <c r="G42" s="11" t="s">
        <v>31</v>
      </c>
    </row>
    <row r="43" spans="2:7" x14ac:dyDescent="0.2">
      <c r="B43" t="s">
        <v>115</v>
      </c>
      <c r="G43" t="s">
        <v>64</v>
      </c>
    </row>
    <row r="44" spans="2:7" x14ac:dyDescent="0.2">
      <c r="B44" t="s">
        <v>116</v>
      </c>
      <c r="G44" t="s">
        <v>65</v>
      </c>
    </row>
    <row r="45" spans="2:7" x14ac:dyDescent="0.2">
      <c r="B45" t="s">
        <v>117</v>
      </c>
      <c r="G45" s="19" t="s">
        <v>33</v>
      </c>
    </row>
    <row r="46" spans="2:7" x14ac:dyDescent="0.2">
      <c r="B46" t="s">
        <v>118</v>
      </c>
      <c r="G46" s="19" t="s">
        <v>34</v>
      </c>
    </row>
    <row r="47" spans="2:7" x14ac:dyDescent="0.2">
      <c r="B47" t="s">
        <v>119</v>
      </c>
      <c r="G47" s="19" t="s">
        <v>35</v>
      </c>
    </row>
    <row r="48" spans="2:7" x14ac:dyDescent="0.2">
      <c r="B48" t="s">
        <v>120</v>
      </c>
      <c r="G48" s="19" t="s">
        <v>36</v>
      </c>
    </row>
    <row r="49" spans="2:7" x14ac:dyDescent="0.2">
      <c r="B49" t="s">
        <v>121</v>
      </c>
      <c r="G49" s="19" t="s">
        <v>37</v>
      </c>
    </row>
    <row r="50" spans="2:7" x14ac:dyDescent="0.2">
      <c r="B50" t="s">
        <v>122</v>
      </c>
      <c r="G50" s="19" t="s">
        <v>38</v>
      </c>
    </row>
    <row r="51" spans="2:7" x14ac:dyDescent="0.2">
      <c r="B51" t="s">
        <v>123</v>
      </c>
      <c r="G51" s="19" t="s">
        <v>66</v>
      </c>
    </row>
    <row r="52" spans="2:7" x14ac:dyDescent="0.2">
      <c r="B52" t="s">
        <v>124</v>
      </c>
      <c r="G52" s="19" t="s">
        <v>67</v>
      </c>
    </row>
    <row r="53" spans="2:7" x14ac:dyDescent="0.2">
      <c r="B53" t="s">
        <v>125</v>
      </c>
    </row>
    <row r="54" spans="2:7" x14ac:dyDescent="0.2">
      <c r="B54" t="s">
        <v>126</v>
      </c>
    </row>
    <row r="55" spans="2:7" x14ac:dyDescent="0.2">
      <c r="B55" t="s">
        <v>127</v>
      </c>
    </row>
    <row r="56" spans="2:7" x14ac:dyDescent="0.2">
      <c r="B56" t="s">
        <v>128</v>
      </c>
    </row>
    <row r="57" spans="2:7" x14ac:dyDescent="0.2">
      <c r="B57" s="9" t="s">
        <v>28</v>
      </c>
    </row>
    <row r="58" spans="2:7" x14ac:dyDescent="0.2">
      <c r="B58" t="s">
        <v>29</v>
      </c>
    </row>
    <row r="59" spans="2:7" x14ac:dyDescent="0.2">
      <c r="B59" t="s">
        <v>129</v>
      </c>
    </row>
    <row r="60" spans="2:7" x14ac:dyDescent="0.2">
      <c r="B60" t="s">
        <v>130</v>
      </c>
    </row>
    <row r="61" spans="2:7" x14ac:dyDescent="0.2">
      <c r="B61" t="s">
        <v>131</v>
      </c>
    </row>
    <row r="62" spans="2:7" x14ac:dyDescent="0.2">
      <c r="B62" t="s">
        <v>132</v>
      </c>
    </row>
    <row r="63" spans="2:7" x14ac:dyDescent="0.2">
      <c r="B63" t="s">
        <v>133</v>
      </c>
    </row>
    <row r="64" spans="2:7" x14ac:dyDescent="0.2">
      <c r="B64" t="s">
        <v>134</v>
      </c>
    </row>
    <row r="65" spans="2:2" x14ac:dyDescent="0.2">
      <c r="B65" s="6" t="s">
        <v>71</v>
      </c>
    </row>
    <row r="66" spans="2:2" x14ac:dyDescent="0.2">
      <c r="B66" t="s">
        <v>72</v>
      </c>
    </row>
    <row r="67" spans="2:2" x14ac:dyDescent="0.2">
      <c r="B67" t="s">
        <v>135</v>
      </c>
    </row>
    <row r="68" spans="2:2" x14ac:dyDescent="0.2">
      <c r="B68" t="s">
        <v>136</v>
      </c>
    </row>
    <row r="69" spans="2:2" x14ac:dyDescent="0.2">
      <c r="B69" t="s">
        <v>137</v>
      </c>
    </row>
    <row r="70" spans="2:2" x14ac:dyDescent="0.2">
      <c r="B70" t="s">
        <v>138</v>
      </c>
    </row>
    <row r="71" spans="2:2" x14ac:dyDescent="0.2">
      <c r="B71" t="s">
        <v>139</v>
      </c>
    </row>
    <row r="72" spans="2:2" x14ac:dyDescent="0.2">
      <c r="B72" s="12" t="s">
        <v>18</v>
      </c>
    </row>
    <row r="73" spans="2:2" x14ac:dyDescent="0.2">
      <c r="B73" t="s">
        <v>19</v>
      </c>
    </row>
    <row r="74" spans="2:2" x14ac:dyDescent="0.2">
      <c r="B74" t="s">
        <v>140</v>
      </c>
    </row>
    <row r="75" spans="2:2" x14ac:dyDescent="0.2">
      <c r="B75" t="s">
        <v>141</v>
      </c>
    </row>
    <row r="76" spans="2:2" x14ac:dyDescent="0.2">
      <c r="B76" t="s">
        <v>142</v>
      </c>
    </row>
    <row r="77" spans="2:2" x14ac:dyDescent="0.2">
      <c r="B77" t="s">
        <v>143</v>
      </c>
    </row>
    <row r="78" spans="2:2" x14ac:dyDescent="0.2">
      <c r="B78" t="s">
        <v>144</v>
      </c>
    </row>
    <row r="79" spans="2:2" x14ac:dyDescent="0.2">
      <c r="B79" t="s">
        <v>145</v>
      </c>
    </row>
    <row r="80" spans="2:2" x14ac:dyDescent="0.2">
      <c r="B80" t="s">
        <v>146</v>
      </c>
    </row>
    <row r="81" spans="2:2" x14ac:dyDescent="0.2">
      <c r="B81" t="s">
        <v>147</v>
      </c>
    </row>
    <row r="82" spans="2:2" x14ac:dyDescent="0.2">
      <c r="B82" t="s">
        <v>148</v>
      </c>
    </row>
    <row r="83" spans="2:2" x14ac:dyDescent="0.2">
      <c r="B83" t="s">
        <v>149</v>
      </c>
    </row>
    <row r="84" spans="2:2" x14ac:dyDescent="0.2">
      <c r="B84" t="s">
        <v>150</v>
      </c>
    </row>
    <row r="85" spans="2:2" x14ac:dyDescent="0.2">
      <c r="B85" t="s">
        <v>151</v>
      </c>
    </row>
    <row r="86" spans="2:2" x14ac:dyDescent="0.2">
      <c r="B86" t="s">
        <v>152</v>
      </c>
    </row>
    <row r="87" spans="2:2" x14ac:dyDescent="0.2">
      <c r="B87" s="13" t="s">
        <v>40</v>
      </c>
    </row>
    <row r="88" spans="2:2" x14ac:dyDescent="0.2">
      <c r="B88" t="s">
        <v>41</v>
      </c>
    </row>
    <row r="89" spans="2:2" x14ac:dyDescent="0.2">
      <c r="B89" t="s">
        <v>153</v>
      </c>
    </row>
    <row r="90" spans="2:2" x14ac:dyDescent="0.2">
      <c r="B90" t="s">
        <v>154</v>
      </c>
    </row>
    <row r="91" spans="2:2" x14ac:dyDescent="0.2">
      <c r="B91" s="5" t="s">
        <v>155</v>
      </c>
    </row>
    <row r="92" spans="2:2" x14ac:dyDescent="0.2">
      <c r="B92" t="s">
        <v>9</v>
      </c>
    </row>
    <row r="93" spans="2:2" x14ac:dyDescent="0.2">
      <c r="B93" t="s">
        <v>156</v>
      </c>
    </row>
    <row r="94" spans="2:2" x14ac:dyDescent="0.2">
      <c r="B94" t="s">
        <v>157</v>
      </c>
    </row>
    <row r="95" spans="2:2" x14ac:dyDescent="0.2">
      <c r="B95" t="s">
        <v>158</v>
      </c>
    </row>
    <row r="96" spans="2:2" x14ac:dyDescent="0.2">
      <c r="B96" t="s">
        <v>159</v>
      </c>
    </row>
    <row r="97" spans="2:2" x14ac:dyDescent="0.2">
      <c r="B97" t="s">
        <v>160</v>
      </c>
    </row>
    <row r="98" spans="2:2" x14ac:dyDescent="0.2">
      <c r="B98" t="s">
        <v>161</v>
      </c>
    </row>
    <row r="99" spans="2:2" x14ac:dyDescent="0.2">
      <c r="B99" t="s">
        <v>162</v>
      </c>
    </row>
    <row r="100" spans="2:2" x14ac:dyDescent="0.2">
      <c r="B100" t="s">
        <v>163</v>
      </c>
    </row>
    <row r="101" spans="2:2" x14ac:dyDescent="0.2">
      <c r="B101" t="s">
        <v>164</v>
      </c>
    </row>
    <row r="102" spans="2:2" x14ac:dyDescent="0.2">
      <c r="B102" t="s">
        <v>165</v>
      </c>
    </row>
    <row r="103" spans="2:2" x14ac:dyDescent="0.2">
      <c r="B103" t="s">
        <v>166</v>
      </c>
    </row>
    <row r="104" spans="2:2" x14ac:dyDescent="0.2">
      <c r="B104" t="s">
        <v>167</v>
      </c>
    </row>
    <row r="105" spans="2:2" x14ac:dyDescent="0.2">
      <c r="B105" t="s">
        <v>168</v>
      </c>
    </row>
    <row r="106" spans="2:2" x14ac:dyDescent="0.2">
      <c r="B106" t="s">
        <v>33</v>
      </c>
    </row>
    <row r="107" spans="2:2" x14ac:dyDescent="0.2">
      <c r="B107" t="s">
        <v>34</v>
      </c>
    </row>
    <row r="108" spans="2:2" x14ac:dyDescent="0.2">
      <c r="B108" t="s">
        <v>35</v>
      </c>
    </row>
    <row r="109" spans="2:2" x14ac:dyDescent="0.2">
      <c r="B109" t="s">
        <v>36</v>
      </c>
    </row>
    <row r="110" spans="2:2" x14ac:dyDescent="0.2">
      <c r="B110" t="s">
        <v>37</v>
      </c>
    </row>
    <row r="111" spans="2:2" x14ac:dyDescent="0.2">
      <c r="B111" t="s">
        <v>38</v>
      </c>
    </row>
    <row r="112" spans="2:2" x14ac:dyDescent="0.2">
      <c r="B112" t="s">
        <v>66</v>
      </c>
    </row>
    <row r="113" spans="2:2" x14ac:dyDescent="0.2">
      <c r="B113" t="s">
        <v>67</v>
      </c>
    </row>
    <row r="114" spans="2:2" x14ac:dyDescent="0.2">
      <c r="B114" t="s">
        <v>169</v>
      </c>
    </row>
    <row r="115" spans="2:2" x14ac:dyDescent="0.2">
      <c r="B115" t="s">
        <v>170</v>
      </c>
    </row>
    <row r="116" spans="2:2" x14ac:dyDescent="0.2">
      <c r="B116" t="s">
        <v>171</v>
      </c>
    </row>
    <row r="117" spans="2:2" x14ac:dyDescent="0.2">
      <c r="B117" t="s">
        <v>172</v>
      </c>
    </row>
    <row r="118" spans="2:2" x14ac:dyDescent="0.2">
      <c r="B118" t="s">
        <v>173</v>
      </c>
    </row>
    <row r="119" spans="2:2" x14ac:dyDescent="0.2">
      <c r="B119" t="s">
        <v>174</v>
      </c>
    </row>
    <row r="120" spans="2:2" x14ac:dyDescent="0.2">
      <c r="B120" t="s">
        <v>175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D2FD7-7CCC-4A6C-8C06-D44A93E2B5E8}">
  <dimension ref="A5:N41"/>
  <sheetViews>
    <sheetView zoomScale="80" zoomScaleNormal="80" workbookViewId="0">
      <selection activeCell="E30" sqref="E30"/>
    </sheetView>
  </sheetViews>
  <sheetFormatPr baseColWidth="10" defaultRowHeight="14.25" x14ac:dyDescent="0.2"/>
  <cols>
    <col min="3" max="3" width="18.75" customWidth="1"/>
    <col min="4" max="4" width="20.5" customWidth="1"/>
    <col min="5" max="5" width="38.75" customWidth="1"/>
    <col min="6" max="6" width="30.25" customWidth="1"/>
    <col min="10" max="10" width="18.625" customWidth="1"/>
    <col min="11" max="11" width="40.625" customWidth="1"/>
    <col min="14" max="14" width="17.375" customWidth="1"/>
  </cols>
  <sheetData>
    <row r="5" spans="3:14" ht="15" thickBot="1" x14ac:dyDescent="0.25"/>
    <row r="6" spans="3:14" ht="21" thickBot="1" x14ac:dyDescent="0.25">
      <c r="C6" s="16"/>
      <c r="D6" s="25"/>
      <c r="E6" s="89" t="str">
        <f>_xll.Assistant.XL.RIK_VO("00001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00003@E=0,S=2018,G=0,T=0,P=0,O=NF='Texte'_B='0'_U='0'_I='0'_FN='Calibri'_FS='10'_FC='#000000'_BC='#FFFFFF'_AH='1'_AV='1'_Br=[]_BrS='0'_BrC='#FFFFFF'_WpT='0':@"&amp;"R=A,S=2000,V=*:")</f>
        <v>Intitulé Affaire</v>
      </c>
      <c r="F6" s="91" t="s">
        <v>185</v>
      </c>
      <c r="G6" s="16"/>
      <c r="H6" s="16"/>
      <c r="I6" s="16"/>
      <c r="J6" s="94" t="s">
        <v>189</v>
      </c>
      <c r="K6" s="94"/>
      <c r="L6" s="16"/>
      <c r="M6" s="16"/>
      <c r="N6" s="16"/>
    </row>
    <row r="7" spans="3:14" ht="15" x14ac:dyDescent="0.2">
      <c r="C7" s="16"/>
      <c r="D7" s="16"/>
      <c r="E7" s="90"/>
      <c r="F7" s="92"/>
      <c r="G7" s="16"/>
      <c r="H7" s="16"/>
      <c r="I7" s="16"/>
      <c r="J7" s="26" t="str">
        <f>_xll.Assistant.XL.RIK_VO("00001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00003@E=0,S=2000,G=0,T=0,P=0,O=NF='Texte'_B='0'_U='0'_I='0'_FN='Calibri'_FS='10'_FC='#000000'_BC='#FFFFFF'_AH='1'_AV='1'_Br=[]_BrS='0'_BrC='#FFFFFF'_WpT='0':")</f>
        <v>Type de Projet</v>
      </c>
      <c r="K7" s="27" t="s">
        <v>0</v>
      </c>
      <c r="L7" s="16"/>
      <c r="M7" s="16"/>
      <c r="N7" s="16"/>
    </row>
    <row r="8" spans="3:14" ht="15.75" thickBot="1" x14ac:dyDescent="0.25">
      <c r="C8" s="16"/>
      <c r="D8" s="16"/>
      <c r="E8" s="90"/>
      <c r="F8" s="93"/>
      <c r="G8" s="16"/>
      <c r="H8" s="16"/>
      <c r="I8" s="16"/>
      <c r="J8" s="26" t="str">
        <f>_xll.Assistant.XL.RIK_VO("00001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00003@E=0,S=2003,G=0,T=0,P=0,O=NF='Texte'_B='0'_U='0'_I='0'_FN='Calibri'_FS='10'_FC='#000000'_BC='#FFFFFF'_AH='1'_AV='1'_Br=[]_BrS='0'_BrC='#FFFFFF'_WpT='0':@"&amp;"R=A,S=2000,V={0}:R=B,S=2018,V={1}:",$K$7,$F$6)</f>
        <v>Intitulé du Projet</v>
      </c>
      <c r="K8" s="27" t="s">
        <v>0</v>
      </c>
      <c r="L8" s="16"/>
      <c r="M8" s="16"/>
      <c r="N8" s="16"/>
    </row>
    <row r="9" spans="3:14" x14ac:dyDescent="0.2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3:14" x14ac:dyDescent="0.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3:14" x14ac:dyDescent="0.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197</v>
      </c>
    </row>
    <row r="12" spans="3:14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8" t="s">
        <v>198</v>
      </c>
    </row>
    <row r="13" spans="3:14" x14ac:dyDescent="0.2">
      <c r="C13" s="16" t="s">
        <v>190</v>
      </c>
      <c r="D13" s="16" t="str">
        <f>_xll.Assistant.XL.RIK_AC("00001__;00002@E=0,S=2019,G=0,T=0,P=0:@R=A,S=2000,V={0}:R=B,S=2018,V={1}:R=C,S=2003,V={2}:",$K$7,$F$6,$K$8)</f>
        <v>Terminée</v>
      </c>
      <c r="E13" s="16"/>
      <c r="F13" s="16"/>
      <c r="G13" s="16"/>
      <c r="H13" s="16"/>
      <c r="I13" s="16"/>
      <c r="J13" s="16"/>
      <c r="K13" s="16"/>
      <c r="L13" s="16"/>
      <c r="M13" s="16"/>
      <c r="N13" s="28" t="s">
        <v>199</v>
      </c>
    </row>
    <row r="14" spans="3:14" x14ac:dyDescent="0.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3:14" x14ac:dyDescent="0.2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3:14" x14ac:dyDescent="0.2">
      <c r="C16" s="16" t="s">
        <v>192</v>
      </c>
      <c r="D16" s="16">
        <f>_xll.Assistant.XL.RIK_AC("00001__;00003@E=1,S=2032,G=0,T=0,P=0:@R=A,S=2025,V=Ventes:R=B,S=2044,V=Ventes - Facture:R=C,S=2018,V={0}:R=D,S=2000,V={1}:R=E,S=2003,V={2}:R=F,S=2046,V=*:",$F$6,$K$7,$K$8)</f>
        <v>2487.5</v>
      </c>
      <c r="E16" s="16"/>
      <c r="F16" s="16"/>
      <c r="G16" s="16"/>
      <c r="H16" s="16"/>
      <c r="I16" s="28"/>
      <c r="J16" s="16" t="s">
        <v>202</v>
      </c>
      <c r="K16" s="16" t="s">
        <v>203</v>
      </c>
      <c r="L16" s="16"/>
      <c r="M16" s="16"/>
      <c r="N16" s="16"/>
    </row>
    <row r="17" spans="1:14" x14ac:dyDescent="0.2">
      <c r="C17" s="16" t="s">
        <v>193</v>
      </c>
      <c r="D17" s="30" t="e">
        <f>$D$16/K17</f>
        <v>#DIV/0!</v>
      </c>
      <c r="E17" s="16"/>
      <c r="F17" s="16"/>
      <c r="G17" s="16"/>
      <c r="H17" s="16"/>
      <c r="I17" s="16" t="s">
        <v>201</v>
      </c>
      <c r="J17" s="16">
        <f>_xll.Assistant.XL.RIK_AC("00001__;00003@E=0,S=2023,G=0,T=0,P=0:@R=A,S=2018,V={0}:R=B,S=2003,V={1}:R=C,S=2000,V={2}:",$F$6,$K$8,$K$7)</f>
        <v>0</v>
      </c>
      <c r="K17" s="16">
        <f>_xll.Assistant.XL.RIK_AC("00001__;00003@E=0,S=2024,G=0,T=0,P=0:@R=A,S=2018,V={0}:R=B,S=2003,V={1}:R=C,S=2000,V={2}:",$F$6,$K$8,$K$7)</f>
        <v>0</v>
      </c>
      <c r="L17" s="16"/>
      <c r="M17" s="16"/>
      <c r="N17" s="16"/>
    </row>
    <row r="18" spans="1:14" x14ac:dyDescent="0.2">
      <c r="A18" s="16" t="s">
        <v>194</v>
      </c>
      <c r="B18" s="30">
        <f>$D$16/K18</f>
        <v>0.24426768792654785</v>
      </c>
      <c r="C18" s="16" t="s">
        <v>195</v>
      </c>
      <c r="D18" s="31" t="e">
        <f>B18-D17</f>
        <v>#DIV/0!</v>
      </c>
      <c r="E18" s="16"/>
      <c r="F18" s="16"/>
      <c r="G18" s="16"/>
      <c r="H18" s="16"/>
      <c r="I18" s="16" t="s">
        <v>200</v>
      </c>
      <c r="J18" s="16">
        <f>_xll.Assistant.XL.RIK_AC("00001__;00002@E=1,S=2032,G=0,T=0,P=0:@R=A,S=2000,V={0}:R=B,S=2003,V={1}:R=C,S=2025,V=Achat:R=D,S=2018,V={2}:",$K$7,$K$8,$F$6)</f>
        <v>60500</v>
      </c>
      <c r="K18" s="16">
        <f>_xll.Assistant.XL.RIK_AC("00001__;00002@E=1,S=2032,G=0,T=0,P=0:@R=A,S=2000,V={0}:R=B,S=2003,V={1}:R=C,S=2025,V=Ventes:R=D,S=2018,V={2}:",$K$7,$K$8,$F$6)</f>
        <v>10183.5</v>
      </c>
      <c r="L18" s="16"/>
      <c r="M18" s="16"/>
      <c r="N18" s="16"/>
    </row>
    <row r="19" spans="1:14" x14ac:dyDescent="0.2">
      <c r="C19" s="16" t="s">
        <v>196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E20" s="16"/>
      <c r="F20" s="16"/>
      <c r="G20" s="16"/>
      <c r="H20" s="16"/>
      <c r="I20" s="16" t="s">
        <v>204</v>
      </c>
      <c r="J20" s="16"/>
      <c r="K20" s="16">
        <f>_xll.Assistant.XL.RIK_AC("00001__;00002@E=1,S=2033,G=0,T=0,P=0:@R=A,S=2018,V={0}:R=B,S=2044,V=Docs Internes - Saisie du Réalisé:R=C,S=2000,V={1}:R=D,S=2003,V={2}:R=E,S=2025,V=Document Interne:",$F$6,K$7,K$8)</f>
        <v>0</v>
      </c>
      <c r="L20" s="16"/>
      <c r="M20" s="16"/>
      <c r="N20" s="16"/>
    </row>
    <row r="21" spans="1:14" x14ac:dyDescent="0.2">
      <c r="C21" s="16"/>
      <c r="D21" s="16"/>
      <c r="E21" s="16"/>
      <c r="F21" s="16"/>
      <c r="G21" s="16"/>
      <c r="H21" s="16"/>
      <c r="I21" s="16" t="s">
        <v>196</v>
      </c>
      <c r="J21" s="16"/>
      <c r="K21" s="16">
        <f>K18-J18</f>
        <v>-50316.5</v>
      </c>
      <c r="L21" s="16"/>
      <c r="M21" s="16"/>
      <c r="N21" s="16"/>
    </row>
    <row r="22" spans="1:14" x14ac:dyDescent="0.2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">
      <c r="C25" s="16" t="s">
        <v>191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8" spans="3:5" x14ac:dyDescent="0.2">
      <c r="D38" t="s">
        <v>208</v>
      </c>
      <c r="E38" t="s">
        <v>209</v>
      </c>
    </row>
    <row r="39" spans="3:5" x14ac:dyDescent="0.2">
      <c r="C39" t="s">
        <v>205</v>
      </c>
      <c r="D39">
        <f>_xll.Assistant.XL.RIK_AC("00001__;00003@E=1,S=2032,G=0,T=0,P=0:@R=A,S=2025,V=Achat:R=B,S=2044,V=Achat - Bon de Commande:R=C,S=2018,V={0}:R=D,S=2000,V={1}:R=E,S=2003,V={2}:",$F$6,$K$7,$K$8)</f>
        <v>0</v>
      </c>
      <c r="E39">
        <f>_xll.Assistant.XL.RIK_AC("00001__;00003@E=1,S=2032,G=0,T=0,P=0:@R=A,S=2025,V=Ventes:R=B,S=2044,V=Ventes - Bon de Commande:R=C,S=2018,V={0}:R=D,S=2000,V={1}:R=E,S=2003,V={2}:",$F$6,$K$7,$K$8)</f>
        <v>7696</v>
      </c>
    </row>
    <row r="40" spans="3:5" x14ac:dyDescent="0.2">
      <c r="C40" t="s">
        <v>206</v>
      </c>
      <c r="D40">
        <f>_xll.Assistant.XL.RIK_AC("00001__;00003@E=1,S=2032,G=0,T=0,P=0:@R=A,S=2025,V=Achat:R=B,S=2044,V=Achat - Bon de Livraison:R=C,S=2018,V={0}:R=D,S=2000,V={1}:R=E,S=2003,V={2}:",$F$6,$K$7,$K$8)</f>
        <v>0</v>
      </c>
      <c r="E40">
        <f>_xll.Assistant.XL.RIK_AC("00001__;00003@E=1,S=2032,G=0,T=0,P=0:@R=A,S=2025,V=Ventes:R=B,S=2044,V=Ventes - Bon de Livraison:R=C,S=2018,V={0}:R=D,S=2000,V={1}:R=E,S=2003,V={2}:R=F,S=2046,V=Composé:",$F$6,$K$7,$K$8)</f>
        <v>0</v>
      </c>
    </row>
    <row r="41" spans="3:5" x14ac:dyDescent="0.2">
      <c r="C41" t="s">
        <v>207</v>
      </c>
      <c r="D41">
        <f>_xll.Assistant.XL.RIK_AC("00001__;00003@E=1,S=2032,G=0,T=0,P=0:@R=A,S=2025,V=Achat:R=B,S=2044,V=Achat - Facture:R=C,S=2018,V={0}:R=D,S=2000,V={1}:R=E,S=2003,V={2}:",$F$6,$K$7,$K$8)</f>
        <v>60500</v>
      </c>
      <c r="E41">
        <f>_xll.Assistant.XL.RIK_AC("00001__;00003@E=1,S=2032,G=0,T=0,P=0:@R=A,S=2025,V=Ventes:R=B,S=2044,V=Ventes - Facture:R=C,S=2018,V={0}:R=D,S=2000,V={1}:R=E,S=2003,V={2}:R=F,S=2046,V=*:",$F$6,$K$7,$K$8)</f>
        <v>2487.5</v>
      </c>
    </row>
  </sheetData>
  <mergeCells count="3">
    <mergeCell ref="E6:E8"/>
    <mergeCell ref="F6:F8"/>
    <mergeCell ref="J6:K6"/>
  </mergeCells>
  <dataValidations count="3">
    <dataValidation type="list" allowBlank="1" showInputMessage="1" showErrorMessage="1" sqref="K7" xr:uid="{4A4448CB-6B91-4A12-BBC5-6EFA60B92C57}">
      <formula1>"*,Affaire,Fabrication"</formula1>
    </dataValidation>
    <dataValidation type="list" allowBlank="1" showInputMessage="1" showErrorMessage="1" sqref="F6" xr:uid="{A508831A-40E2-4CA7-8577-938F322B5089}">
      <formula1>"*,,Boutique Web,Comptoir,Enseigne d'hypermarché,Formation gravure,Franchisé,Indépendant,Maintenance gravure,Projet Cial S1 2021,Restauration horlogère,Salon international Bijorhca -Paris,Salon mondial - Bale"</formula1>
    </dataValidation>
    <dataValidation type="list" allowBlank="1" showInputMessage="1" showErrorMessage="1" sqref="K8" xr:uid="{38E80F02-D211-464E-964D-7B7507376A62}">
      <formula1>"*,PARRURE,Restauration d'une horloge montbéliarde"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A452-2B58-4CD9-A317-54EC55F8C9DE}">
  <dimension ref="A1:AJ44"/>
  <sheetViews>
    <sheetView showGridLines="0" tabSelected="1" zoomScale="85" zoomScaleNormal="85" workbookViewId="0">
      <selection activeCell="N14" sqref="N14"/>
    </sheetView>
  </sheetViews>
  <sheetFormatPr baseColWidth="10" defaultRowHeight="14.25" x14ac:dyDescent="0.2"/>
  <cols>
    <col min="19" max="19" width="13.875" customWidth="1"/>
  </cols>
  <sheetData>
    <row r="1" spans="1:36" ht="15" customHeight="1" x14ac:dyDescent="0.35">
      <c r="A1" s="130" t="s">
        <v>365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1"/>
      <c r="N1" s="132"/>
      <c r="O1" s="133"/>
      <c r="P1" s="131"/>
      <c r="Q1" s="131"/>
      <c r="R1" s="132"/>
      <c r="S1" s="133"/>
      <c r="T1" s="131"/>
      <c r="U1" s="131"/>
      <c r="V1" s="132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ht="26.25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5"/>
      <c r="O2" s="133"/>
      <c r="P2" s="131"/>
      <c r="Q2" s="131"/>
      <c r="R2" s="135"/>
      <c r="S2" s="133"/>
      <c r="T2" s="131"/>
      <c r="U2" s="131"/>
      <c r="V2" s="135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7" spans="1:36" ht="25.5" x14ac:dyDescent="0.5">
      <c r="B7" s="136" t="s">
        <v>366</v>
      </c>
    </row>
    <row r="8" spans="1:36" ht="19.5" x14ac:dyDescent="0.25">
      <c r="B8" s="137"/>
    </row>
    <row r="9" spans="1:36" ht="19.5" x14ac:dyDescent="0.25">
      <c r="B9" s="137"/>
    </row>
    <row r="10" spans="1:36" ht="19.5" x14ac:dyDescent="0.25">
      <c r="B10" s="137"/>
    </row>
    <row r="11" spans="1:36" ht="19.5" x14ac:dyDescent="0.25">
      <c r="B11" s="137"/>
    </row>
    <row r="12" spans="1:36" ht="25.5" x14ac:dyDescent="0.5">
      <c r="B12" s="136" t="s">
        <v>367</v>
      </c>
    </row>
    <row r="13" spans="1:36" ht="19.5" x14ac:dyDescent="0.25">
      <c r="B13" s="137"/>
    </row>
    <row r="14" spans="1:36" ht="19.5" x14ac:dyDescent="0.25">
      <c r="B14" s="137"/>
    </row>
    <row r="15" spans="1:36" ht="19.5" x14ac:dyDescent="0.25">
      <c r="B15" s="137"/>
    </row>
    <row r="16" spans="1:36" ht="19.5" x14ac:dyDescent="0.25">
      <c r="B16" s="137"/>
    </row>
    <row r="17" spans="1:36" ht="25.5" x14ac:dyDescent="0.5">
      <c r="B17" s="136" t="s">
        <v>368</v>
      </c>
    </row>
    <row r="22" spans="1:36" ht="15" customHeight="1" x14ac:dyDescent="0.2">
      <c r="A22" s="138" t="s">
        <v>369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</row>
    <row r="23" spans="1:36" ht="15" customHeight="1" x14ac:dyDescent="0.2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</row>
    <row r="24" spans="1:36" ht="15" customHeight="1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</row>
    <row r="25" spans="1:36" ht="1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</row>
    <row r="26" spans="1:36" ht="1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</row>
    <row r="27" spans="1:36" ht="1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</row>
    <row r="28" spans="1:36" ht="15" customHeight="1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</row>
    <row r="29" spans="1:36" ht="7.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1:36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1:36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1:36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:36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:36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:36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:36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:36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:36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  <row r="40" spans="1:36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1:36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1:36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1:36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</row>
    <row r="44" spans="1:36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EE1B-CDAE-4D6C-AA8B-A083D1265EF8}">
  <sheetPr>
    <tabColor theme="5" tint="0.39997558519241921"/>
  </sheetPr>
  <dimension ref="A1:T473"/>
  <sheetViews>
    <sheetView showGridLines="0" zoomScale="88" zoomScaleNormal="88" workbookViewId="0">
      <pane ySplit="6" topLeftCell="A7" activePane="bottomLeft" state="frozen"/>
      <selection pane="bottomLeft" activeCell="E14" sqref="E14"/>
    </sheetView>
  </sheetViews>
  <sheetFormatPr baseColWidth="10" defaultRowHeight="14.25" x14ac:dyDescent="0.2"/>
  <cols>
    <col min="1" max="1" width="10.375" style="16" customWidth="1"/>
    <col min="2" max="2" width="9.375" style="16" customWidth="1"/>
    <col min="3" max="3" width="30.25" style="16" customWidth="1"/>
    <col min="4" max="4" width="15" style="16" customWidth="1"/>
    <col min="5" max="5" width="14.5" style="16" customWidth="1"/>
    <col min="6" max="7" width="21.25" style="16" customWidth="1"/>
    <col min="8" max="9" width="12.875" style="16" customWidth="1"/>
    <col min="10" max="10" width="18.75" style="16" customWidth="1"/>
    <col min="11" max="11" width="22" style="16" customWidth="1"/>
    <col min="12" max="12" width="18.75" style="16" customWidth="1"/>
    <col min="13" max="13" width="22" style="16" customWidth="1"/>
    <col min="14" max="14" width="18.75" style="16" customWidth="1"/>
    <col min="15" max="15" width="10" style="16" customWidth="1"/>
    <col min="16" max="16" width="13.625" style="16" customWidth="1"/>
    <col min="17" max="19" width="11" style="16"/>
    <col min="20" max="20" width="45.625" style="16" bestFit="1" customWidth="1"/>
    <col min="21" max="16384" width="11" style="16"/>
  </cols>
  <sheetData>
    <row r="1" spans="1:20" ht="68.25" customHeight="1" x14ac:dyDescent="0.2">
      <c r="A1" s="100" t="s">
        <v>225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0" ht="31.5" customHeight="1" thickBot="1" x14ac:dyDescent="0.25"/>
    <row r="3" spans="1:20" ht="34.5" customHeight="1" thickBot="1" x14ac:dyDescent="0.25">
      <c r="C3" s="58" t="s">
        <v>190</v>
      </c>
      <c r="D3" s="33" t="str">
        <f>_xll.Assistant.XL.RIK_AC("INF12__;INF15@E=0,S=4,G=0,T=0,P=0:@R=A,S=3,V={0}:",$G$3)</f>
        <v>Acceptée</v>
      </c>
      <c r="F3" s="101" t="str">
        <f>_xll.Assistant.XL.RIK_VO("INF12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15@E=0,S=3,G=0,T=0,P=0,O=NF='Texte'_B='0'_U='0'_I='0'_FN='Calibri'_FS='10'_FC='#000000'_BC='#FFFFFF'_AH='1'_AV='1'_Br=[]_BrS='0'_BrC='#FFFFFF'_WpT='0':")</f>
        <v>Intitulé Affaire</v>
      </c>
      <c r="G3" s="104" t="s">
        <v>248</v>
      </c>
      <c r="H3" s="105"/>
      <c r="I3" s="106"/>
      <c r="L3" s="113" t="s">
        <v>226</v>
      </c>
      <c r="M3" s="113"/>
    </row>
    <row r="4" spans="1:20" ht="21.75" customHeight="1" x14ac:dyDescent="0.2">
      <c r="C4" s="58" t="s">
        <v>239</v>
      </c>
      <c r="D4" s="59">
        <f>_xll.Assistant.XL.RIK_AC("INF12__;INF15@E=0,S=17,G=0,T=0,P=0:@R=A,S=3,V={0}:",$G$3)</f>
        <v>40422</v>
      </c>
      <c r="F4" s="102"/>
      <c r="G4" s="107"/>
      <c r="H4" s="108"/>
      <c r="I4" s="109"/>
      <c r="L4" s="39" t="str">
        <f>_xll.Assistant.XL.RIK_VO("INF12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15@E=0,S=31,G=0,T=0,P=0,O=NF='Texte'_B='0'_U='0'_I='0'_FN='Calibri'_FS='10'_FC='#000000'_BC='#FFFFFF'_AH='1'_AV='1'_Br=[]_BrS='0'_BrC='#FFFFFF'_WpT='0':")</f>
        <v>Type de Projet</v>
      </c>
      <c r="M4" s="40" t="s">
        <v>0</v>
      </c>
    </row>
    <row r="5" spans="1:20" ht="21.75" customHeight="1" thickBot="1" x14ac:dyDescent="0.25">
      <c r="C5" s="58" t="s">
        <v>240</v>
      </c>
      <c r="D5" s="59">
        <f>_xll.Assistant.XL.RIK_AC("INF12__;INF15@E=0,S=19,G=0,T=0,P=0:@R=A,S=3,V={0}:",$G$3)</f>
        <v>41152</v>
      </c>
      <c r="F5" s="103"/>
      <c r="G5" s="110"/>
      <c r="H5" s="111"/>
      <c r="I5" s="112"/>
      <c r="L5" s="39" t="str">
        <f>_xll.Assistant.XL.RIK_VO("INF12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15@E=0,S=33,G=0,T=0,P=0,O=NF='Texte'_B='0'_U='0'_I='0'_FN='Calibri'_FS='10'_FC='#000000'_BC='#FFFFFF'_AH='1'_AV='1'_Br=[]_BrS='0'_BrC='#FFFFFF'_WpT='0':")</f>
        <v>Intitulé du Projet</v>
      </c>
      <c r="M5" s="40" t="s">
        <v>0</v>
      </c>
    </row>
    <row r="6" spans="1:20" ht="23.25" customHeight="1" x14ac:dyDescent="0.2"/>
    <row r="7" spans="1:20" ht="15" customHeight="1" x14ac:dyDescent="0.2"/>
    <row r="8" spans="1:20" ht="15" customHeight="1" x14ac:dyDescent="0.2">
      <c r="D8" s="60"/>
    </row>
    <row r="9" spans="1:20" ht="15" customHeight="1" x14ac:dyDescent="0.2">
      <c r="D9" s="61"/>
    </row>
    <row r="10" spans="1:20" ht="15" customHeight="1" x14ac:dyDescent="0.2"/>
    <row r="11" spans="1:20" ht="27.75" customHeight="1" x14ac:dyDescent="0.2">
      <c r="C11" s="114" t="s">
        <v>229</v>
      </c>
      <c r="D11" s="115"/>
      <c r="F11" s="114" t="s">
        <v>227</v>
      </c>
      <c r="G11" s="115"/>
      <c r="J11" s="114" t="s">
        <v>228</v>
      </c>
      <c r="K11" s="115"/>
      <c r="M11" s="114" t="s">
        <v>196</v>
      </c>
      <c r="N11" s="115"/>
    </row>
    <row r="12" spans="1:20" ht="42" customHeight="1" x14ac:dyDescent="0.2">
      <c r="C12" s="116">
        <f>_xll.Assistant.XL.RIK_AC("INF12__;INF15@E=1,S=21,G=0,T=0,P=0:@R=A,S=3,V={0}:R=B,S=33,V={1}:R=C,S=31,V={2}:",$G$3,$M$5,$M$4)</f>
        <v>0</v>
      </c>
      <c r="D12" s="117"/>
      <c r="F12" s="116">
        <f>SUM(L24:L26)+L29</f>
        <v>43767.360000000001</v>
      </c>
      <c r="G12" s="117"/>
      <c r="J12" s="118">
        <f>SUM(M24:M26)+L29</f>
        <v>11131.920000000002</v>
      </c>
      <c r="K12" s="119"/>
      <c r="M12" s="118">
        <f>J12-F12</f>
        <v>-32635.439999999999</v>
      </c>
      <c r="N12" s="119"/>
    </row>
    <row r="13" spans="1:20" ht="15" customHeight="1" x14ac:dyDescent="0.2"/>
    <row r="14" spans="1:20" ht="15" customHeight="1" x14ac:dyDescent="0.2">
      <c r="J14" s="84">
        <f>IF(AND(C12=0,J12&gt;C12),100,(J12/C12)*100)</f>
        <v>100</v>
      </c>
      <c r="T14"/>
    </row>
    <row r="15" spans="1:20" x14ac:dyDescent="0.2">
      <c r="T15"/>
    </row>
    <row r="16" spans="1:20" x14ac:dyDescent="0.2">
      <c r="T16"/>
    </row>
    <row r="17" spans="3:20" x14ac:dyDescent="0.2">
      <c r="C17" s="120" t="s">
        <v>230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37"/>
      <c r="T17"/>
    </row>
    <row r="18" spans="3:20" x14ac:dyDescent="0.2"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37"/>
      <c r="T18"/>
    </row>
    <row r="19" spans="3:20" x14ac:dyDescent="0.2"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7"/>
      <c r="T19"/>
    </row>
    <row r="20" spans="3:20" ht="24" customHeight="1" x14ac:dyDescent="0.2">
      <c r="C20" s="36"/>
      <c r="D20" s="34"/>
      <c r="E20" s="34"/>
      <c r="F20" s="34"/>
      <c r="G20" s="95" t="s">
        <v>361</v>
      </c>
      <c r="H20" s="95"/>
      <c r="I20" s="95"/>
      <c r="J20" s="34"/>
      <c r="K20" s="34"/>
      <c r="L20" s="34"/>
      <c r="M20" s="34"/>
      <c r="N20" s="35"/>
      <c r="T20"/>
    </row>
    <row r="21" spans="3:20" x14ac:dyDescent="0.2"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T21"/>
    </row>
    <row r="22" spans="3:20" x14ac:dyDescent="0.2">
      <c r="C22" s="3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T22"/>
    </row>
    <row r="23" spans="3:20" ht="16.5" thickBot="1" x14ac:dyDescent="0.25">
      <c r="C23" s="36"/>
      <c r="D23" s="34"/>
      <c r="E23" s="34"/>
      <c r="F23" s="34"/>
      <c r="G23" s="34"/>
      <c r="H23" s="34"/>
      <c r="I23" s="34"/>
      <c r="J23" s="34"/>
      <c r="K23" s="34"/>
      <c r="L23" s="51" t="s">
        <v>236</v>
      </c>
      <c r="M23" s="51" t="s">
        <v>203</v>
      </c>
      <c r="N23" s="35"/>
      <c r="T23"/>
    </row>
    <row r="24" spans="3:20" ht="15" x14ac:dyDescent="0.2">
      <c r="C24" s="36"/>
      <c r="D24" s="34"/>
      <c r="E24" s="34"/>
      <c r="F24" s="34"/>
      <c r="G24" s="34"/>
      <c r="H24" s="34"/>
      <c r="I24" s="34"/>
      <c r="J24" s="34"/>
      <c r="K24" s="46" t="s">
        <v>233</v>
      </c>
      <c r="L24" s="52">
        <f>_xll.Assistant.XL.RIK_AC("INF12__;INF15@E=1,S=22,G=0,T=0,P=0:@R=B,S=3,V={0}:R=C,S=31,V={1}:R=D,S=33,V={2}:R=D,S=10,V=Achat - Bon de Commande:",$G$3,$M$4,$M$5)</f>
        <v>10471</v>
      </c>
      <c r="M24" s="53">
        <f>_xll.Assistant.XL.RIK_AC("INF12__;INF15@E=1,S=22,G=0,T=0,P=0:@R=A,S=3,V={0}:R=B,S=31,V={1}:R=C,S=33,V={2}:R=D,S=10,V=Ventes - Bon de Commande:",$G$3,M$4,M$5)</f>
        <v>7513.12</v>
      </c>
      <c r="N24" s="35"/>
      <c r="T24"/>
    </row>
    <row r="25" spans="3:20" ht="15" x14ac:dyDescent="0.2">
      <c r="C25" s="36"/>
      <c r="D25" s="34"/>
      <c r="E25" s="34"/>
      <c r="F25" s="34"/>
      <c r="G25" s="34"/>
      <c r="H25" s="34"/>
      <c r="I25" s="34"/>
      <c r="J25" s="34"/>
      <c r="K25" s="47" t="s">
        <v>234</v>
      </c>
      <c r="L25" s="54">
        <f>_xll.Assistant.XL.RIK_AC("INF12__;INF15@E=1,S=22,G=0,T=0,P=0:@R=A,S=3,V={0}:R=B,S=33,V={1}:R=C,S=31,V={2}:R=D,S=10,V=Achat - Bon de Livraison:",$G$3,$M$5,$M$4)</f>
        <v>3247.2</v>
      </c>
      <c r="M25" s="55">
        <f>_xll.Assistant.XL.RIK_AC("INF12__;INF15@E=1,S=22,G=0,T=0,P=0:@R=A,S=3,V={0}:R=B,S=31,V={1}:R=C,S=33,V={2}:R=D,S=10,V=Ventes - Bon de Livraison:",$G$3,M$4,M$5)</f>
        <v>1857.92</v>
      </c>
      <c r="N25" s="35"/>
      <c r="T25"/>
    </row>
    <row r="26" spans="3:20" ht="15.75" thickBot="1" x14ac:dyDescent="0.25">
      <c r="C26" s="36"/>
      <c r="D26" s="34"/>
      <c r="E26" s="34"/>
      <c r="F26" s="34"/>
      <c r="G26" s="34"/>
      <c r="H26" s="34"/>
      <c r="I26" s="34"/>
      <c r="J26" s="34"/>
      <c r="K26" s="48" t="s">
        <v>235</v>
      </c>
      <c r="L26" s="56">
        <f>_xll.Assistant.XL.RIK_AC("INF12__;INF15@E=1,S=22,G=0,T=0,P=0:@R=A,S=3,V={0}:R=B,S=31,V={1}:R=C,S=33,V={2}:R=D,S=10,V=Achat - Facture..Achat - Facture Comptabilisée:",$G$3,$M$4,$M$5)</f>
        <v>30049.16</v>
      </c>
      <c r="M26" s="57">
        <f>_xll.Assistant.XL.RIK_AC("INF12__;INF15@E=1,S=22,G=0,T=0,P=0:@R=A,S=3,V={0}:R=B,S=31,V={1}:R=C,S=33,V={2}:R=D,S=10,V=Ventes - Facture..Ventes - Facture Comptabilisée:",$G$3,M$4,M$5)</f>
        <v>1760.88</v>
      </c>
      <c r="N26" s="35"/>
      <c r="T26"/>
    </row>
    <row r="27" spans="3:20" ht="15" x14ac:dyDescent="0.2">
      <c r="C27" s="36"/>
      <c r="D27" s="34"/>
      <c r="E27" s="34"/>
      <c r="F27" s="34"/>
      <c r="G27" s="34"/>
      <c r="H27" s="34" t="str">
        <f>_xll.Assistant.XL.RIK_GAUGE("Type=3;Style=5;Val={0};Min=0;Max=100;SafeValue=30;CriticalValue=60;Colors=255-128-128:255-255-192:0-192-0;Position=100:100",$J$14)</f>
        <v/>
      </c>
      <c r="I27" s="34"/>
      <c r="J27" s="34"/>
      <c r="K27" s="41"/>
      <c r="L27" s="38"/>
      <c r="M27" s="38"/>
      <c r="N27" s="35"/>
      <c r="T27"/>
    </row>
    <row r="28" spans="3:20" ht="15" thickBot="1" x14ac:dyDescent="0.25">
      <c r="C28" s="36"/>
      <c r="G28" s="34"/>
      <c r="H28" s="34"/>
      <c r="I28" s="34"/>
      <c r="J28" s="34"/>
      <c r="N28" s="35"/>
      <c r="T28"/>
    </row>
    <row r="29" spans="3:20" ht="15.75" thickBot="1" x14ac:dyDescent="0.25">
      <c r="C29" s="36"/>
      <c r="G29" s="34"/>
      <c r="H29" s="34"/>
      <c r="I29" s="34"/>
      <c r="J29" s="34"/>
      <c r="K29" s="49" t="s">
        <v>204</v>
      </c>
      <c r="L29" s="98">
        <f>_xll.Assistant.XL.RIK_AC("INF12__;INF15@L=Prix de Revient Total,E=1,G=0,T=0,P=0,F=[28]*[25],Y=1:@R=A,S=3,V={0}:R=B,S=31,V={1}:R=C,S=33,V={2}:R=D,S=10,V=Docs Internes - Saisie du Réalisé:",$G$3,$M$4,$M$5)</f>
        <v>0</v>
      </c>
      <c r="M29" s="99"/>
      <c r="N29" s="35"/>
      <c r="T29"/>
    </row>
    <row r="30" spans="3:20" x14ac:dyDescent="0.2">
      <c r="C30" s="36"/>
      <c r="G30" s="34"/>
      <c r="H30" s="34"/>
      <c r="I30" s="34"/>
      <c r="J30" s="34"/>
      <c r="K30" s="34"/>
      <c r="L30" s="34"/>
      <c r="M30" s="34"/>
      <c r="N30" s="35"/>
      <c r="T30"/>
    </row>
    <row r="31" spans="3:20" x14ac:dyDescent="0.2">
      <c r="C31" s="36"/>
      <c r="G31" s="34"/>
      <c r="H31" s="34"/>
      <c r="I31" s="34"/>
      <c r="J31" s="34"/>
      <c r="K31" s="34"/>
      <c r="L31" s="34"/>
      <c r="M31" s="34"/>
      <c r="N31" s="35"/>
      <c r="T31"/>
    </row>
    <row r="32" spans="3:20" x14ac:dyDescent="0.2">
      <c r="C32" s="3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T32"/>
    </row>
    <row r="33" spans="1:20" x14ac:dyDescent="0.2">
      <c r="C33" s="3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T33"/>
    </row>
    <row r="34" spans="1:20" x14ac:dyDescent="0.2"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T34"/>
    </row>
    <row r="35" spans="1:20" x14ac:dyDescent="0.2">
      <c r="T35"/>
    </row>
    <row r="36" spans="1:20" x14ac:dyDescent="0.2">
      <c r="T36"/>
    </row>
    <row r="37" spans="1:20" x14ac:dyDescent="0.2">
      <c r="T37"/>
    </row>
    <row r="38" spans="1:20" ht="15" x14ac:dyDescent="0.2">
      <c r="M38" s="58" t="s">
        <v>289</v>
      </c>
      <c r="T38"/>
    </row>
    <row r="39" spans="1:20" ht="15" x14ac:dyDescent="0.2">
      <c r="M39" s="58"/>
      <c r="T39"/>
    </row>
    <row r="40" spans="1:20" x14ac:dyDescent="0.2">
      <c r="T40"/>
    </row>
    <row r="41" spans="1:20" x14ac:dyDescent="0.2">
      <c r="T41"/>
    </row>
    <row r="42" spans="1:20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T42"/>
    </row>
    <row r="43" spans="1:20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T43"/>
    </row>
    <row r="44" spans="1:20" ht="35.25" customHeight="1" x14ac:dyDescent="0.2">
      <c r="A44" s="34"/>
      <c r="B44" s="34"/>
      <c r="C44" s="34"/>
      <c r="D44" s="34"/>
      <c r="E44" s="34"/>
      <c r="F44" s="96" t="s">
        <v>270</v>
      </c>
      <c r="G44" s="96"/>
      <c r="H44" s="96"/>
      <c r="I44" s="96"/>
      <c r="J44" s="96"/>
      <c r="K44" s="96"/>
      <c r="L44" s="34"/>
      <c r="M44" s="34"/>
      <c r="N44" s="34"/>
      <c r="O44" s="34"/>
      <c r="P44" s="34"/>
      <c r="Q44" s="34"/>
      <c r="T44"/>
    </row>
    <row r="45" spans="1:20" x14ac:dyDescent="0.2">
      <c r="B45"/>
      <c r="H45" s="3"/>
      <c r="I45" s="22"/>
      <c r="T45"/>
    </row>
    <row r="46" spans="1:20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T46"/>
    </row>
    <row r="47" spans="1:20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T47"/>
    </row>
    <row r="48" spans="1:20" x14ac:dyDescent="0.2">
      <c r="B48" s="3"/>
      <c r="C48" s="3"/>
      <c r="P48" s="22"/>
      <c r="T48"/>
    </row>
    <row r="49" spans="2:20" ht="21" customHeight="1" x14ac:dyDescent="0.2">
      <c r="B49"/>
      <c r="C49" s="3"/>
      <c r="D49" s="3"/>
      <c r="E49" s="3"/>
      <c r="F49" s="3"/>
      <c r="J49" s="97" t="s">
        <v>363</v>
      </c>
      <c r="K49" s="97"/>
      <c r="L49" s="97"/>
      <c r="M49" s="97"/>
      <c r="N49" s="97"/>
      <c r="P49"/>
      <c r="T49"/>
    </row>
    <row r="50" spans="2:20" ht="14.25" customHeight="1" x14ac:dyDescent="0.2">
      <c r="B50"/>
      <c r="C50"/>
      <c r="D50"/>
      <c r="E50"/>
      <c r="F50"/>
      <c r="H50"/>
      <c r="I50"/>
      <c r="J50" s="22"/>
      <c r="K50" s="22"/>
      <c r="L50" s="22"/>
      <c r="M50" s="3"/>
      <c r="N50" s="3"/>
      <c r="O50" s="3"/>
      <c r="P50"/>
      <c r="T50"/>
    </row>
    <row r="51" spans="2:20" ht="14.25" customHeight="1" x14ac:dyDescent="0.2">
      <c r="B51"/>
      <c r="C51" t="str">
        <f>_xll.Assistant.XL.RIK_AL("INF12__2_1_1,F=B='1',U='0',I='0',FN='Calibri',FS='12',FC='#FFFFFF',BC='#20B2AA',AH='1',AV='1',Br=[$top-$bottom],BrS='1',BrC='#778899'_1,C=Total,F=B='1',U='0',I='0',FN='Calibri',FS='10',FC='#000000',BC='#FFFFFF',AH='1',AV"&amp;"='1',Br=[$top-$bottom],BrS='1',BrC='#778899'_0_0_0_1_D=4x5;INF15@E=0,S=33,G=0,T=0,P=0,O=NF='Texte'_B='0'_U='0'_I='0'_FN='Calibri'_FS='10'_FC='#000000'_BC='#FFFFFF'_AH='1'_AV='1'_Br=[]_BrS='0'_BrC='#FFFFFF'_WpT='0':E=0,S="&amp;"1,G=0,T=0,P=0,O=NF='Texte'_B='0'_U='0'_I='0'_FN='Calibri'_FS='10'_FC='#000000'_BC='#FFFFFF'_AH='1'_AV='1'_Br=[]_BrS='0'_BrC='#FFFFFF'_WpT='0':E=0,S=31,G=0,T=0,P=0,O=NF='Texte'_B='0'_U='0'_I='0'_FN='Calibri'_FS='10'_FC='#"&amp;"000000'_BC='#FFFFFF'_AH='1'_AV='1'_Br=[]_BrS='0'_BrC='#FFFFFF'_WpT='0':E=0,S=41,G=0,T=0,P=0,O=NF='Date'_B='0'_U='0'_I='0'_FN='Calibri'_FS='10'_FC='#000000'_BC='#FFFFFF'_AH='1'_AV='1'_Br=[]_BrS='0'_BrC='#FFFFFF'_WpT='0':E"&amp;"=0,S=45,G=0,T=0,P=0,O=NF='Date'_B='0'_U='0'_I='0'_FN='Calibri'_FS='10'_FC='#000000'_BC='#FFFFFF'_AH='1'_AV='1'_Br=[]_BrS='0'_BrC='#FFFFFF'_WpT='0':@R=A,S=3,V={0}:R=B,S=33,V=&lt;&gt;!:",$G$3)</f>
        <v/>
      </c>
      <c r="D51"/>
      <c r="E51"/>
      <c r="F51"/>
      <c r="H51"/>
      <c r="I51"/>
      <c r="J51"/>
      <c r="K51"/>
      <c r="L51"/>
      <c r="M51"/>
      <c r="N51"/>
      <c r="O51"/>
      <c r="P51"/>
      <c r="T51"/>
    </row>
    <row r="52" spans="2:20" ht="15.75" x14ac:dyDescent="0.2">
      <c r="B52"/>
      <c r="C52" s="80" t="s">
        <v>259</v>
      </c>
      <c r="D52" s="80" t="s">
        <v>177</v>
      </c>
      <c r="E52" s="80" t="s">
        <v>178</v>
      </c>
      <c r="F52" s="80" t="s">
        <v>267</v>
      </c>
      <c r="G52" s="80" t="s">
        <v>268</v>
      </c>
      <c r="H52"/>
      <c r="I52"/>
      <c r="J52" s="128" t="s">
        <v>191</v>
      </c>
      <c r="K52"/>
      <c r="L52" s="128" t="s">
        <v>276</v>
      </c>
      <c r="M52"/>
      <c r="N52" s="128" t="s">
        <v>279</v>
      </c>
      <c r="O52"/>
      <c r="P52"/>
      <c r="T52"/>
    </row>
    <row r="53" spans="2:20" x14ac:dyDescent="0.2">
      <c r="B53"/>
      <c r="C53" s="62" t="s">
        <v>263</v>
      </c>
      <c r="D53" s="62" t="s">
        <v>217</v>
      </c>
      <c r="E53" s="62" t="s">
        <v>299</v>
      </c>
      <c r="F53" s="79"/>
      <c r="G53" s="79">
        <v>43556</v>
      </c>
      <c r="J53" s="128"/>
      <c r="K53"/>
      <c r="L53" s="128"/>
      <c r="M53"/>
      <c r="N53" s="128"/>
      <c r="O53"/>
      <c r="P53"/>
      <c r="T53"/>
    </row>
    <row r="54" spans="2:20" x14ac:dyDescent="0.2">
      <c r="B54"/>
      <c r="C54" s="62" t="s">
        <v>262</v>
      </c>
      <c r="D54" s="62" t="s">
        <v>217</v>
      </c>
      <c r="E54" s="62" t="s">
        <v>299</v>
      </c>
      <c r="F54" s="79">
        <v>43532</v>
      </c>
      <c r="G54" s="79">
        <v>43540</v>
      </c>
      <c r="J54" s="87"/>
      <c r="K54"/>
      <c r="L54"/>
      <c r="M54"/>
      <c r="N54"/>
      <c r="O54"/>
      <c r="P54"/>
      <c r="T54"/>
    </row>
    <row r="55" spans="2:20" x14ac:dyDescent="0.2">
      <c r="B55"/>
      <c r="C55" s="2" t="s">
        <v>3</v>
      </c>
      <c r="D55" s="2"/>
      <c r="E55" s="2"/>
      <c r="F55" s="72"/>
      <c r="G55" s="72"/>
      <c r="H55"/>
      <c r="J55" s="126">
        <f>_xll.Assistant.XL.RIK_AC("INF12__;INF15@E=1,S=54,G=0,T=0,P=0:@R=A,S=3,V={0}:",$G$3)</f>
        <v>652.91</v>
      </c>
      <c r="K55"/>
      <c r="L55" s="126">
        <f>_xll.Assistant.XL.RIK_AC("INF12__;INF15@E=1,S=55,G=0,T=0,P=0:@R=A,S=3,V={0}:",$G$3)</f>
        <v>119.13</v>
      </c>
      <c r="M55"/>
      <c r="N55" s="126">
        <f>L55-J55</f>
        <v>-533.78</v>
      </c>
      <c r="O55"/>
      <c r="P55"/>
      <c r="T55"/>
    </row>
    <row r="56" spans="2:20" ht="18" customHeight="1" x14ac:dyDescent="0.2">
      <c r="B56"/>
      <c r="C56" s="3"/>
      <c r="D56" s="3"/>
      <c r="E56" s="3"/>
      <c r="F56" s="74"/>
      <c r="G56" s="74"/>
      <c r="H56"/>
      <c r="J56" s="127"/>
      <c r="K56"/>
      <c r="L56" s="127"/>
      <c r="M56"/>
      <c r="N56" s="127"/>
      <c r="O56"/>
      <c r="P56"/>
      <c r="T56"/>
    </row>
    <row r="57" spans="2:20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T57"/>
    </row>
    <row r="58" spans="2:20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T58"/>
    </row>
    <row r="59" spans="2:20" x14ac:dyDescent="0.2">
      <c r="B59"/>
      <c r="C59"/>
      <c r="D59" s="3"/>
      <c r="E59" s="3"/>
      <c r="F59" s="74"/>
      <c r="G59" s="74"/>
      <c r="H59"/>
      <c r="I59"/>
      <c r="J59"/>
      <c r="K59"/>
      <c r="L59"/>
      <c r="M59"/>
      <c r="N59"/>
      <c r="O59"/>
      <c r="P59"/>
      <c r="T59"/>
    </row>
    <row r="60" spans="2:20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T60"/>
    </row>
    <row r="61" spans="2:20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T61"/>
    </row>
    <row r="62" spans="2:20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T62"/>
    </row>
    <row r="63" spans="2:20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T63"/>
    </row>
    <row r="64" spans="2:20" x14ac:dyDescent="0.2">
      <c r="B64"/>
      <c r="C64"/>
      <c r="D64"/>
      <c r="E64"/>
      <c r="F64"/>
      <c r="G64"/>
      <c r="H64"/>
      <c r="I64" t="s">
        <v>274</v>
      </c>
      <c r="J64"/>
      <c r="K64"/>
      <c r="L64" t="s">
        <v>275</v>
      </c>
      <c r="M64"/>
      <c r="N64"/>
      <c r="O64"/>
      <c r="P64"/>
      <c r="T64"/>
    </row>
    <row r="65" spans="1:20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T65"/>
    </row>
    <row r="66" spans="1:20" x14ac:dyDescent="0.2">
      <c r="B66"/>
      <c r="C66"/>
      <c r="D66"/>
      <c r="E66"/>
      <c r="F66"/>
      <c r="G66"/>
      <c r="H66"/>
      <c r="I66" s="16" t="s">
        <v>271</v>
      </c>
      <c r="J66" s="75">
        <f>_xll.Assistant.XL.RIK_AC("INF12__;INF15@E=1,S=49,G=0,T=0,P=0:@R=A,S=3,V={0}:",$G$3)</f>
        <v>0</v>
      </c>
      <c r="K66"/>
      <c r="L66" t="s">
        <v>277</v>
      </c>
      <c r="M66" s="76">
        <f>_xll.Assistant.XL.RIK_AC("INF12__;INF15@E=1,S=52,G=0,T=0,P=0:@R=A,S=3,V={0}:",$G$3)</f>
        <v>0</v>
      </c>
      <c r="N66"/>
      <c r="O66"/>
      <c r="P66"/>
      <c r="T66"/>
    </row>
    <row r="67" spans="1:20" x14ac:dyDescent="0.2">
      <c r="B67"/>
      <c r="C67"/>
      <c r="D67"/>
      <c r="E67"/>
      <c r="F67"/>
      <c r="G67"/>
      <c r="H67"/>
      <c r="I67" s="16" t="s">
        <v>273</v>
      </c>
      <c r="J67" s="75">
        <f>_xll.Assistant.XL.RIK_AC("INF12__;INF15@E=1,S=50,G=0,T=0,P=0:@R=A,S=3,V={0}:",$G$3)</f>
        <v>11.25</v>
      </c>
      <c r="K67"/>
      <c r="L67" t="s">
        <v>278</v>
      </c>
      <c r="M67" s="76">
        <f>_xll.Assistant.XL.RIK_AC("INF12__;INF15@E=1,S=53,G=0,T=0,P=0:@R=A,S=3,V={0}:",$G$3)</f>
        <v>68</v>
      </c>
      <c r="N67"/>
      <c r="O67"/>
      <c r="P67"/>
      <c r="T67"/>
    </row>
    <row r="68" spans="1:20" x14ac:dyDescent="0.2">
      <c r="B68"/>
      <c r="C68"/>
      <c r="D68"/>
      <c r="E68"/>
      <c r="F68"/>
      <c r="G68"/>
      <c r="H68"/>
      <c r="I68" t="s">
        <v>272</v>
      </c>
      <c r="J68" s="75">
        <f>_xll.Assistant.XL.RIK_AC("INF12__;INF15@E=1,S=51,G=0,T=0,P=0:@R=A,S=3,V={0}:",$G$3)</f>
        <v>0</v>
      </c>
      <c r="K68"/>
      <c r="L68"/>
      <c r="M68"/>
      <c r="N68"/>
      <c r="O68"/>
      <c r="P68"/>
      <c r="T68"/>
    </row>
    <row r="69" spans="1:20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T69"/>
    </row>
    <row r="70" spans="1:20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T70"/>
    </row>
    <row r="71" spans="1:20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T71"/>
    </row>
    <row r="72" spans="1:20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T72"/>
    </row>
    <row r="73" spans="1:20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T73"/>
    </row>
    <row r="74" spans="1:20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T74"/>
    </row>
    <row r="75" spans="1:20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T75"/>
    </row>
    <row r="76" spans="1:20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T76"/>
    </row>
    <row r="77" spans="1:20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T77"/>
    </row>
    <row r="78" spans="1:20" ht="15" x14ac:dyDescent="0.2">
      <c r="B78"/>
      <c r="C78"/>
      <c r="D78"/>
      <c r="E78"/>
      <c r="F78"/>
      <c r="G78"/>
      <c r="H78"/>
      <c r="I78"/>
      <c r="J78"/>
      <c r="K78"/>
      <c r="L78"/>
      <c r="M78" s="58" t="s">
        <v>290</v>
      </c>
      <c r="O78"/>
      <c r="P78"/>
      <c r="T78"/>
    </row>
    <row r="79" spans="1:20" ht="15" x14ac:dyDescent="0.2">
      <c r="B79"/>
      <c r="C79"/>
      <c r="D79"/>
      <c r="E79"/>
      <c r="F79"/>
      <c r="G79"/>
      <c r="H79"/>
      <c r="I79"/>
      <c r="J79"/>
      <c r="K79"/>
      <c r="L79"/>
      <c r="M79" s="58"/>
      <c r="O79"/>
      <c r="P79"/>
      <c r="T79"/>
    </row>
    <row r="80" spans="1:20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T80"/>
    </row>
    <row r="81" spans="2:20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T81"/>
    </row>
    <row r="82" spans="2:20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T82"/>
    </row>
    <row r="83" spans="2:20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T83"/>
    </row>
    <row r="84" spans="2:20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T84"/>
    </row>
    <row r="85" spans="2:20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T85"/>
    </row>
    <row r="86" spans="2:20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T86"/>
    </row>
    <row r="87" spans="2:20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T87"/>
    </row>
    <row r="88" spans="2:20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T88"/>
    </row>
    <row r="89" spans="2:20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T89"/>
    </row>
    <row r="90" spans="2:20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T90"/>
    </row>
    <row r="91" spans="2:20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T91"/>
    </row>
    <row r="92" spans="2:20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T92"/>
    </row>
    <row r="93" spans="2:20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T93"/>
    </row>
    <row r="94" spans="2:20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T94"/>
    </row>
    <row r="95" spans="2:20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T95"/>
    </row>
    <row r="96" spans="2:20" x14ac:dyDescent="0.2">
      <c r="B96" s="3"/>
      <c r="C96"/>
      <c r="D96"/>
      <c r="E96"/>
      <c r="F96"/>
      <c r="G96"/>
      <c r="H96"/>
      <c r="I96"/>
      <c r="J96"/>
      <c r="K96"/>
      <c r="L96"/>
      <c r="M96"/>
      <c r="N96"/>
      <c r="O96" s="3"/>
      <c r="P96" s="22"/>
      <c r="T96"/>
    </row>
    <row r="97" spans="2:20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T97"/>
    </row>
    <row r="98" spans="2:20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T98"/>
    </row>
    <row r="99" spans="2:20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T99"/>
    </row>
    <row r="100" spans="2:20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T100"/>
    </row>
    <row r="101" spans="2:20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T101"/>
    </row>
    <row r="102" spans="2:20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T102"/>
    </row>
    <row r="103" spans="2:20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T103"/>
    </row>
    <row r="104" spans="2:20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T104"/>
    </row>
    <row r="105" spans="2:20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T105"/>
    </row>
    <row r="106" spans="2:20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T106"/>
    </row>
    <row r="107" spans="2:20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T107"/>
    </row>
    <row r="108" spans="2:20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T108"/>
    </row>
    <row r="109" spans="2:20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T109"/>
    </row>
    <row r="110" spans="2:20" x14ac:dyDescent="0.2">
      <c r="B110"/>
      <c r="C110" s="3"/>
      <c r="D110"/>
      <c r="E110"/>
      <c r="F110"/>
      <c r="G110"/>
      <c r="H110" s="3"/>
      <c r="I110" s="22"/>
      <c r="J110" s="22"/>
      <c r="K110" s="22"/>
      <c r="L110" s="3"/>
      <c r="M110" s="3"/>
      <c r="N110" s="3"/>
      <c r="O110"/>
      <c r="P110"/>
      <c r="T110"/>
    </row>
    <row r="111" spans="2:20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T111"/>
    </row>
    <row r="112" spans="2:20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T112"/>
    </row>
    <row r="113" spans="2:20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T113"/>
    </row>
    <row r="114" spans="2:20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T114"/>
    </row>
    <row r="115" spans="2:20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T115"/>
    </row>
    <row r="116" spans="2:20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T116"/>
    </row>
    <row r="117" spans="2:20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T117"/>
    </row>
    <row r="118" spans="2:20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T118"/>
    </row>
    <row r="119" spans="2:20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T119"/>
    </row>
    <row r="120" spans="2:20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T120"/>
    </row>
    <row r="121" spans="2:20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T121"/>
    </row>
    <row r="122" spans="2:20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T122"/>
    </row>
    <row r="123" spans="2:20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T123"/>
    </row>
    <row r="124" spans="2:20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T124"/>
    </row>
    <row r="125" spans="2:20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T125"/>
    </row>
    <row r="126" spans="2:20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T126"/>
    </row>
    <row r="127" spans="2:20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T127"/>
    </row>
    <row r="128" spans="2:20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T128"/>
    </row>
    <row r="129" spans="2:20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T129"/>
    </row>
    <row r="130" spans="2:20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T130"/>
    </row>
    <row r="131" spans="2:20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T131"/>
    </row>
    <row r="132" spans="2:20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T132"/>
    </row>
    <row r="133" spans="2:20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T133"/>
    </row>
    <row r="134" spans="2:20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T134"/>
    </row>
    <row r="135" spans="2:20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T135"/>
    </row>
    <row r="136" spans="2:20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T136"/>
    </row>
    <row r="137" spans="2:20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T137"/>
    </row>
    <row r="138" spans="2:20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T138"/>
    </row>
    <row r="139" spans="2:20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T139"/>
    </row>
    <row r="140" spans="2:20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T140"/>
    </row>
    <row r="141" spans="2:20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T141"/>
    </row>
    <row r="142" spans="2:20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T142"/>
    </row>
    <row r="143" spans="2:20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T143"/>
    </row>
    <row r="144" spans="2:20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T144"/>
    </row>
    <row r="145" spans="2:20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T145"/>
    </row>
    <row r="146" spans="2:20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T146"/>
    </row>
    <row r="147" spans="2:20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T147"/>
    </row>
    <row r="148" spans="2:20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T148"/>
    </row>
    <row r="149" spans="2:20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T149"/>
    </row>
    <row r="150" spans="2:20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T150"/>
    </row>
    <row r="151" spans="2:20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T151"/>
    </row>
    <row r="152" spans="2:20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T152"/>
    </row>
    <row r="153" spans="2:20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T153"/>
    </row>
    <row r="154" spans="2:20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T154"/>
    </row>
    <row r="155" spans="2:20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T155"/>
    </row>
    <row r="156" spans="2:20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T156"/>
    </row>
    <row r="157" spans="2:20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T157"/>
    </row>
    <row r="158" spans="2:20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T158"/>
    </row>
    <row r="159" spans="2:20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T159"/>
    </row>
    <row r="160" spans="2:20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T160"/>
    </row>
    <row r="161" spans="2:20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T161"/>
    </row>
    <row r="162" spans="2:20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T162"/>
    </row>
    <row r="163" spans="2:20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T163"/>
    </row>
    <row r="164" spans="2:20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T164"/>
    </row>
    <row r="165" spans="2:20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T165"/>
    </row>
    <row r="166" spans="2:20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T166"/>
    </row>
    <row r="167" spans="2:20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T167"/>
    </row>
    <row r="168" spans="2:20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T168"/>
    </row>
    <row r="169" spans="2:20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T169"/>
    </row>
    <row r="170" spans="2:20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T170"/>
    </row>
    <row r="171" spans="2:20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T171"/>
    </row>
    <row r="172" spans="2:20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T172"/>
    </row>
    <row r="173" spans="2:20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T173"/>
    </row>
    <row r="174" spans="2:20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T174"/>
    </row>
    <row r="175" spans="2:20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T175"/>
    </row>
    <row r="176" spans="2:20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T176"/>
    </row>
    <row r="177" spans="2:20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T177"/>
    </row>
    <row r="178" spans="2:20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T178"/>
    </row>
    <row r="179" spans="2:20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T179"/>
    </row>
    <row r="180" spans="2:20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T180"/>
    </row>
    <row r="181" spans="2:20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T181"/>
    </row>
    <row r="182" spans="2:20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T182"/>
    </row>
    <row r="183" spans="2:20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T183"/>
    </row>
    <row r="184" spans="2:20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T184"/>
    </row>
    <row r="185" spans="2:20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T185"/>
    </row>
    <row r="186" spans="2:20" x14ac:dyDescent="0.2">
      <c r="B186" s="50"/>
      <c r="C186" s="50"/>
      <c r="D186"/>
      <c r="E186"/>
      <c r="F186"/>
      <c r="G186"/>
      <c r="H186" s="50"/>
      <c r="I186" s="45"/>
      <c r="J186" s="45"/>
      <c r="K186" s="45"/>
      <c r="L186" s="45"/>
      <c r="M186" s="50"/>
      <c r="N186" s="50"/>
      <c r="O186" s="50"/>
      <c r="P186" s="45"/>
      <c r="Q186" s="45"/>
      <c r="R186" s="45"/>
      <c r="T186"/>
    </row>
    <row r="187" spans="2:20" x14ac:dyDescent="0.2">
      <c r="D187"/>
      <c r="E187"/>
      <c r="F187"/>
      <c r="G187"/>
      <c r="T187"/>
    </row>
    <row r="188" spans="2:20" x14ac:dyDescent="0.2">
      <c r="D188"/>
      <c r="E188"/>
      <c r="F188"/>
      <c r="G188"/>
      <c r="T188"/>
    </row>
    <row r="189" spans="2:20" x14ac:dyDescent="0.2">
      <c r="D189"/>
      <c r="E189"/>
      <c r="F189"/>
      <c r="G189"/>
      <c r="T189"/>
    </row>
    <row r="190" spans="2:20" x14ac:dyDescent="0.2">
      <c r="D190"/>
      <c r="E190"/>
      <c r="F190"/>
      <c r="G190"/>
      <c r="T190"/>
    </row>
    <row r="191" spans="2:20" x14ac:dyDescent="0.2">
      <c r="D191"/>
      <c r="E191"/>
      <c r="F191"/>
      <c r="G191"/>
      <c r="T191"/>
    </row>
    <row r="192" spans="2:20" x14ac:dyDescent="0.2">
      <c r="D192"/>
      <c r="E192"/>
      <c r="F192"/>
      <c r="G192"/>
      <c r="T192"/>
    </row>
    <row r="193" spans="4:20" x14ac:dyDescent="0.2">
      <c r="D193"/>
      <c r="E193"/>
      <c r="F193"/>
      <c r="G193"/>
      <c r="T193"/>
    </row>
    <row r="194" spans="4:20" x14ac:dyDescent="0.2">
      <c r="D194"/>
      <c r="E194"/>
      <c r="F194"/>
      <c r="G194"/>
      <c r="T194"/>
    </row>
    <row r="195" spans="4:20" x14ac:dyDescent="0.2">
      <c r="D195"/>
      <c r="E195"/>
      <c r="F195"/>
      <c r="G195"/>
      <c r="T195"/>
    </row>
    <row r="196" spans="4:20" x14ac:dyDescent="0.2">
      <c r="D196"/>
      <c r="E196"/>
      <c r="F196"/>
      <c r="G196"/>
      <c r="T196"/>
    </row>
    <row r="197" spans="4:20" x14ac:dyDescent="0.2">
      <c r="D197"/>
      <c r="E197"/>
      <c r="F197"/>
      <c r="G197"/>
      <c r="T197"/>
    </row>
    <row r="198" spans="4:20" x14ac:dyDescent="0.2">
      <c r="D198"/>
      <c r="E198"/>
      <c r="F198"/>
      <c r="G198"/>
      <c r="T198"/>
    </row>
    <row r="199" spans="4:20" x14ac:dyDescent="0.2">
      <c r="D199"/>
      <c r="E199"/>
      <c r="F199"/>
      <c r="G199"/>
      <c r="T199"/>
    </row>
    <row r="200" spans="4:20" x14ac:dyDescent="0.2">
      <c r="D200"/>
      <c r="E200"/>
      <c r="F200"/>
      <c r="G200"/>
      <c r="T200"/>
    </row>
    <row r="201" spans="4:20" x14ac:dyDescent="0.2">
      <c r="D201"/>
      <c r="E201"/>
      <c r="F201"/>
      <c r="G201"/>
      <c r="T201"/>
    </row>
    <row r="202" spans="4:20" x14ac:dyDescent="0.2">
      <c r="D202"/>
      <c r="E202"/>
      <c r="F202"/>
      <c r="G202"/>
      <c r="T202"/>
    </row>
    <row r="203" spans="4:20" x14ac:dyDescent="0.2">
      <c r="D203"/>
      <c r="E203"/>
      <c r="F203"/>
      <c r="G203"/>
      <c r="T203"/>
    </row>
    <row r="204" spans="4:20" x14ac:dyDescent="0.2">
      <c r="D204"/>
      <c r="E204"/>
      <c r="F204"/>
      <c r="G204"/>
      <c r="T204"/>
    </row>
    <row r="205" spans="4:20" x14ac:dyDescent="0.2">
      <c r="D205"/>
      <c r="E205"/>
      <c r="F205"/>
      <c r="G205"/>
      <c r="T205"/>
    </row>
    <row r="206" spans="4:20" x14ac:dyDescent="0.2">
      <c r="D206"/>
      <c r="E206"/>
      <c r="F206"/>
      <c r="G206"/>
      <c r="T206"/>
    </row>
    <row r="207" spans="4:20" x14ac:dyDescent="0.2">
      <c r="D207"/>
      <c r="E207"/>
      <c r="F207"/>
      <c r="G207"/>
      <c r="T207"/>
    </row>
    <row r="208" spans="4:20" x14ac:dyDescent="0.2">
      <c r="D208"/>
      <c r="E208"/>
      <c r="F208"/>
      <c r="G208"/>
      <c r="T208"/>
    </row>
    <row r="209" spans="4:20" x14ac:dyDescent="0.2">
      <c r="D209"/>
      <c r="E209"/>
      <c r="F209"/>
      <c r="G209"/>
      <c r="T209"/>
    </row>
    <row r="210" spans="4:20" x14ac:dyDescent="0.2">
      <c r="D210"/>
      <c r="E210"/>
      <c r="F210"/>
      <c r="G210"/>
      <c r="T210"/>
    </row>
    <row r="211" spans="4:20" x14ac:dyDescent="0.2">
      <c r="D211"/>
      <c r="E211"/>
      <c r="F211"/>
      <c r="G211"/>
      <c r="T211"/>
    </row>
    <row r="212" spans="4:20" x14ac:dyDescent="0.2">
      <c r="D212"/>
      <c r="E212"/>
      <c r="F212"/>
      <c r="G212"/>
      <c r="T212"/>
    </row>
    <row r="213" spans="4:20" x14ac:dyDescent="0.2">
      <c r="D213"/>
      <c r="E213"/>
      <c r="F213"/>
      <c r="G213"/>
      <c r="T213"/>
    </row>
    <row r="214" spans="4:20" x14ac:dyDescent="0.2">
      <c r="D214"/>
      <c r="E214"/>
      <c r="F214"/>
      <c r="G214"/>
      <c r="T214"/>
    </row>
    <row r="215" spans="4:20" x14ac:dyDescent="0.2">
      <c r="D215"/>
      <c r="E215"/>
      <c r="F215"/>
      <c r="G215"/>
      <c r="T215"/>
    </row>
    <row r="216" spans="4:20" x14ac:dyDescent="0.2">
      <c r="D216"/>
      <c r="E216"/>
      <c r="F216"/>
      <c r="G216"/>
      <c r="T216"/>
    </row>
    <row r="217" spans="4:20" x14ac:dyDescent="0.2">
      <c r="D217"/>
      <c r="E217"/>
      <c r="F217"/>
      <c r="G217"/>
      <c r="T217"/>
    </row>
    <row r="218" spans="4:20" x14ac:dyDescent="0.2">
      <c r="D218"/>
      <c r="E218"/>
      <c r="F218"/>
      <c r="G218"/>
      <c r="T218"/>
    </row>
    <row r="219" spans="4:20" x14ac:dyDescent="0.2">
      <c r="D219"/>
      <c r="E219"/>
      <c r="F219"/>
      <c r="G219"/>
      <c r="T219"/>
    </row>
    <row r="220" spans="4:20" x14ac:dyDescent="0.2">
      <c r="D220"/>
      <c r="E220"/>
      <c r="F220"/>
      <c r="G220"/>
      <c r="T220"/>
    </row>
    <row r="221" spans="4:20" x14ac:dyDescent="0.2">
      <c r="D221"/>
      <c r="E221"/>
      <c r="F221"/>
      <c r="G221"/>
      <c r="T221"/>
    </row>
    <row r="222" spans="4:20" x14ac:dyDescent="0.2">
      <c r="D222"/>
      <c r="E222"/>
      <c r="F222"/>
      <c r="G222"/>
      <c r="T222"/>
    </row>
    <row r="223" spans="4:20" x14ac:dyDescent="0.2">
      <c r="D223"/>
      <c r="E223"/>
      <c r="F223"/>
      <c r="G223"/>
      <c r="T223"/>
    </row>
    <row r="224" spans="4:20" x14ac:dyDescent="0.2">
      <c r="D224"/>
      <c r="E224"/>
      <c r="F224"/>
      <c r="G224"/>
      <c r="T224"/>
    </row>
    <row r="225" spans="4:20" x14ac:dyDescent="0.2">
      <c r="D225"/>
      <c r="E225"/>
      <c r="F225"/>
      <c r="G225"/>
      <c r="T225"/>
    </row>
    <row r="226" spans="4:20" x14ac:dyDescent="0.2">
      <c r="D226"/>
      <c r="E226"/>
      <c r="F226"/>
      <c r="G226"/>
      <c r="T226"/>
    </row>
    <row r="227" spans="4:20" x14ac:dyDescent="0.2">
      <c r="D227"/>
      <c r="E227"/>
      <c r="F227"/>
      <c r="G227"/>
      <c r="T227"/>
    </row>
    <row r="228" spans="4:20" x14ac:dyDescent="0.2">
      <c r="D228"/>
      <c r="E228"/>
      <c r="F228"/>
      <c r="G228"/>
      <c r="T228"/>
    </row>
    <row r="229" spans="4:20" x14ac:dyDescent="0.2">
      <c r="D229"/>
      <c r="E229"/>
      <c r="F229"/>
      <c r="G229"/>
      <c r="T229"/>
    </row>
    <row r="230" spans="4:20" x14ac:dyDescent="0.2">
      <c r="D230"/>
      <c r="E230"/>
      <c r="F230"/>
      <c r="G230"/>
      <c r="T230"/>
    </row>
    <row r="231" spans="4:20" x14ac:dyDescent="0.2">
      <c r="D231"/>
      <c r="E231"/>
      <c r="F231"/>
      <c r="G231"/>
      <c r="T231"/>
    </row>
    <row r="232" spans="4:20" x14ac:dyDescent="0.2">
      <c r="D232"/>
      <c r="E232"/>
      <c r="F232"/>
      <c r="G232"/>
      <c r="T232"/>
    </row>
    <row r="233" spans="4:20" x14ac:dyDescent="0.2">
      <c r="D233"/>
      <c r="E233"/>
      <c r="F233"/>
      <c r="G233"/>
      <c r="T233"/>
    </row>
    <row r="234" spans="4:20" x14ac:dyDescent="0.2">
      <c r="D234"/>
      <c r="E234"/>
      <c r="F234"/>
      <c r="G234"/>
      <c r="T234"/>
    </row>
    <row r="235" spans="4:20" x14ac:dyDescent="0.2">
      <c r="D235"/>
      <c r="E235"/>
      <c r="F235"/>
      <c r="G235"/>
      <c r="T235"/>
    </row>
    <row r="236" spans="4:20" x14ac:dyDescent="0.2">
      <c r="D236"/>
      <c r="E236"/>
      <c r="F236"/>
      <c r="G236"/>
      <c r="T236"/>
    </row>
    <row r="237" spans="4:20" x14ac:dyDescent="0.2">
      <c r="D237"/>
      <c r="E237"/>
      <c r="F237"/>
      <c r="G237"/>
      <c r="T237"/>
    </row>
    <row r="238" spans="4:20" x14ac:dyDescent="0.2">
      <c r="D238"/>
      <c r="E238"/>
      <c r="F238"/>
      <c r="G238"/>
      <c r="T238"/>
    </row>
    <row r="239" spans="4:20" x14ac:dyDescent="0.2">
      <c r="D239"/>
      <c r="E239"/>
      <c r="F239"/>
      <c r="G239"/>
      <c r="T239"/>
    </row>
    <row r="240" spans="4:20" x14ac:dyDescent="0.2">
      <c r="D240"/>
      <c r="E240"/>
      <c r="F240"/>
      <c r="G240"/>
      <c r="T240"/>
    </row>
    <row r="241" spans="4:20" x14ac:dyDescent="0.2">
      <c r="D241"/>
      <c r="E241"/>
      <c r="F241"/>
      <c r="G241"/>
      <c r="T241"/>
    </row>
    <row r="242" spans="4:20" x14ac:dyDescent="0.2">
      <c r="D242"/>
      <c r="E242"/>
      <c r="F242"/>
      <c r="G242"/>
      <c r="T242"/>
    </row>
    <row r="243" spans="4:20" x14ac:dyDescent="0.2">
      <c r="D243"/>
      <c r="E243"/>
      <c r="F243"/>
      <c r="G243"/>
      <c r="T243"/>
    </row>
    <row r="244" spans="4:20" x14ac:dyDescent="0.2">
      <c r="D244"/>
      <c r="E244"/>
      <c r="F244"/>
      <c r="G244"/>
      <c r="T244"/>
    </row>
    <row r="245" spans="4:20" x14ac:dyDescent="0.2">
      <c r="D245"/>
      <c r="E245"/>
      <c r="F245"/>
      <c r="G245"/>
      <c r="T245"/>
    </row>
    <row r="246" spans="4:20" x14ac:dyDescent="0.2">
      <c r="D246"/>
      <c r="E246"/>
      <c r="F246"/>
      <c r="G246"/>
      <c r="T246"/>
    </row>
    <row r="247" spans="4:20" x14ac:dyDescent="0.2">
      <c r="D247"/>
      <c r="E247"/>
      <c r="F247"/>
      <c r="G247"/>
      <c r="T247"/>
    </row>
    <row r="248" spans="4:20" x14ac:dyDescent="0.2">
      <c r="D248"/>
      <c r="E248"/>
      <c r="F248"/>
      <c r="G248"/>
      <c r="T248"/>
    </row>
    <row r="249" spans="4:20" x14ac:dyDescent="0.2">
      <c r="D249"/>
      <c r="E249"/>
      <c r="F249"/>
      <c r="G249"/>
      <c r="T249"/>
    </row>
    <row r="250" spans="4:20" x14ac:dyDescent="0.2">
      <c r="D250"/>
      <c r="E250"/>
      <c r="F250"/>
      <c r="G250"/>
      <c r="T250"/>
    </row>
    <row r="251" spans="4:20" x14ac:dyDescent="0.2">
      <c r="D251"/>
      <c r="E251"/>
      <c r="F251"/>
      <c r="G251"/>
      <c r="T251"/>
    </row>
    <row r="252" spans="4:20" x14ac:dyDescent="0.2">
      <c r="D252"/>
      <c r="E252"/>
      <c r="F252"/>
      <c r="G252"/>
      <c r="T252"/>
    </row>
    <row r="253" spans="4:20" x14ac:dyDescent="0.2">
      <c r="D253"/>
      <c r="E253"/>
      <c r="F253"/>
      <c r="G253"/>
      <c r="T253"/>
    </row>
    <row r="254" spans="4:20" x14ac:dyDescent="0.2">
      <c r="D254"/>
      <c r="E254"/>
      <c r="F254"/>
      <c r="G254"/>
      <c r="T254"/>
    </row>
    <row r="255" spans="4:20" x14ac:dyDescent="0.2">
      <c r="D255"/>
      <c r="E255"/>
      <c r="F255"/>
      <c r="G255"/>
      <c r="T255"/>
    </row>
    <row r="256" spans="4:20" x14ac:dyDescent="0.2">
      <c r="D256"/>
      <c r="E256"/>
      <c r="F256"/>
      <c r="G256"/>
      <c r="T256"/>
    </row>
    <row r="257" spans="4:20" x14ac:dyDescent="0.2">
      <c r="D257"/>
      <c r="E257"/>
      <c r="F257"/>
      <c r="G257"/>
      <c r="T257"/>
    </row>
    <row r="258" spans="4:20" x14ac:dyDescent="0.2">
      <c r="D258"/>
      <c r="E258"/>
      <c r="F258"/>
      <c r="G258"/>
      <c r="T258"/>
    </row>
    <row r="259" spans="4:20" x14ac:dyDescent="0.2">
      <c r="D259"/>
      <c r="E259"/>
      <c r="F259"/>
      <c r="G259"/>
      <c r="T259"/>
    </row>
    <row r="260" spans="4:20" x14ac:dyDescent="0.2">
      <c r="D260"/>
      <c r="E260"/>
      <c r="F260"/>
      <c r="G260"/>
      <c r="T260"/>
    </row>
    <row r="261" spans="4:20" x14ac:dyDescent="0.2">
      <c r="D261"/>
      <c r="E261"/>
      <c r="F261"/>
      <c r="G261"/>
      <c r="T261"/>
    </row>
    <row r="262" spans="4:20" x14ac:dyDescent="0.2">
      <c r="D262"/>
      <c r="E262"/>
      <c r="F262"/>
      <c r="G262"/>
      <c r="T262"/>
    </row>
    <row r="263" spans="4:20" x14ac:dyDescent="0.2">
      <c r="D263"/>
      <c r="E263"/>
      <c r="F263"/>
      <c r="G263"/>
      <c r="T263"/>
    </row>
    <row r="264" spans="4:20" x14ac:dyDescent="0.2">
      <c r="D264"/>
      <c r="E264"/>
      <c r="F264"/>
      <c r="G264"/>
      <c r="T264"/>
    </row>
    <row r="265" spans="4:20" x14ac:dyDescent="0.2">
      <c r="D265"/>
      <c r="E265"/>
      <c r="F265"/>
      <c r="G265"/>
      <c r="T265"/>
    </row>
    <row r="266" spans="4:20" x14ac:dyDescent="0.2">
      <c r="D266"/>
      <c r="E266"/>
      <c r="F266"/>
      <c r="G266"/>
      <c r="T266"/>
    </row>
    <row r="267" spans="4:20" x14ac:dyDescent="0.2">
      <c r="D267"/>
      <c r="E267"/>
      <c r="F267"/>
      <c r="G267"/>
      <c r="T267"/>
    </row>
    <row r="268" spans="4:20" x14ac:dyDescent="0.2">
      <c r="D268"/>
      <c r="E268"/>
      <c r="F268"/>
      <c r="G268"/>
      <c r="T268"/>
    </row>
    <row r="269" spans="4:20" x14ac:dyDescent="0.2">
      <c r="D269"/>
      <c r="E269"/>
      <c r="F269"/>
      <c r="G269"/>
      <c r="T269"/>
    </row>
    <row r="270" spans="4:20" x14ac:dyDescent="0.2">
      <c r="D270"/>
      <c r="E270"/>
      <c r="F270"/>
      <c r="G270"/>
      <c r="T270"/>
    </row>
    <row r="271" spans="4:20" x14ac:dyDescent="0.2">
      <c r="D271"/>
      <c r="E271"/>
      <c r="F271"/>
      <c r="G271"/>
      <c r="T271"/>
    </row>
    <row r="272" spans="4:20" x14ac:dyDescent="0.2">
      <c r="D272"/>
      <c r="E272"/>
      <c r="F272"/>
      <c r="G272"/>
      <c r="T272"/>
    </row>
    <row r="273" spans="4:20" x14ac:dyDescent="0.2">
      <c r="D273"/>
      <c r="E273"/>
      <c r="F273"/>
      <c r="G273"/>
      <c r="T273"/>
    </row>
    <row r="274" spans="4:20" x14ac:dyDescent="0.2">
      <c r="D274"/>
      <c r="E274"/>
      <c r="F274"/>
      <c r="G274"/>
      <c r="T274"/>
    </row>
    <row r="275" spans="4:20" x14ac:dyDescent="0.2">
      <c r="D275"/>
      <c r="E275"/>
      <c r="F275"/>
      <c r="G275"/>
      <c r="T275"/>
    </row>
    <row r="276" spans="4:20" x14ac:dyDescent="0.2">
      <c r="D276"/>
      <c r="E276"/>
      <c r="F276"/>
      <c r="G276"/>
      <c r="T276"/>
    </row>
    <row r="277" spans="4:20" x14ac:dyDescent="0.2">
      <c r="D277"/>
      <c r="E277"/>
      <c r="F277"/>
      <c r="G277"/>
      <c r="T277"/>
    </row>
    <row r="278" spans="4:20" x14ac:dyDescent="0.2">
      <c r="D278"/>
      <c r="E278"/>
      <c r="F278"/>
      <c r="G278"/>
      <c r="T278"/>
    </row>
    <row r="279" spans="4:20" x14ac:dyDescent="0.2">
      <c r="D279"/>
      <c r="E279"/>
      <c r="F279"/>
      <c r="G279"/>
      <c r="T279"/>
    </row>
    <row r="280" spans="4:20" x14ac:dyDescent="0.2">
      <c r="D280"/>
      <c r="E280"/>
      <c r="F280"/>
      <c r="G280"/>
      <c r="T280"/>
    </row>
    <row r="281" spans="4:20" x14ac:dyDescent="0.2">
      <c r="D281"/>
      <c r="E281"/>
      <c r="F281"/>
      <c r="G281"/>
      <c r="T281"/>
    </row>
    <row r="282" spans="4:20" x14ac:dyDescent="0.2">
      <c r="D282"/>
      <c r="E282"/>
      <c r="F282"/>
      <c r="G282"/>
      <c r="T282"/>
    </row>
    <row r="283" spans="4:20" x14ac:dyDescent="0.2">
      <c r="D283"/>
      <c r="E283"/>
      <c r="F283"/>
      <c r="G283"/>
      <c r="T283"/>
    </row>
    <row r="284" spans="4:20" x14ac:dyDescent="0.2">
      <c r="D284"/>
      <c r="E284"/>
      <c r="F284"/>
      <c r="G284"/>
      <c r="T284"/>
    </row>
    <row r="285" spans="4:20" x14ac:dyDescent="0.2">
      <c r="D285"/>
      <c r="E285"/>
      <c r="F285"/>
      <c r="G285"/>
      <c r="T285"/>
    </row>
    <row r="286" spans="4:20" x14ac:dyDescent="0.2">
      <c r="D286"/>
      <c r="E286"/>
      <c r="F286"/>
      <c r="G286"/>
      <c r="T286"/>
    </row>
    <row r="287" spans="4:20" x14ac:dyDescent="0.2">
      <c r="D287"/>
      <c r="E287"/>
      <c r="F287"/>
      <c r="G287"/>
      <c r="T287"/>
    </row>
    <row r="288" spans="4:20" x14ac:dyDescent="0.2">
      <c r="D288"/>
      <c r="E288"/>
      <c r="F288"/>
      <c r="G288"/>
      <c r="T288"/>
    </row>
    <row r="289" spans="4:20" x14ac:dyDescent="0.2">
      <c r="D289"/>
      <c r="E289"/>
      <c r="F289"/>
      <c r="G289"/>
      <c r="T289"/>
    </row>
    <row r="290" spans="4:20" x14ac:dyDescent="0.2">
      <c r="D290"/>
      <c r="E290"/>
      <c r="F290"/>
      <c r="G290"/>
      <c r="T290"/>
    </row>
    <row r="291" spans="4:20" x14ac:dyDescent="0.2">
      <c r="D291"/>
      <c r="E291"/>
      <c r="F291"/>
      <c r="G291"/>
      <c r="T291"/>
    </row>
    <row r="292" spans="4:20" x14ac:dyDescent="0.2">
      <c r="D292"/>
      <c r="E292"/>
      <c r="F292"/>
      <c r="G292"/>
      <c r="T292"/>
    </row>
    <row r="293" spans="4:20" x14ac:dyDescent="0.2">
      <c r="D293"/>
      <c r="E293"/>
      <c r="F293"/>
      <c r="G293"/>
      <c r="T293"/>
    </row>
    <row r="294" spans="4:20" x14ac:dyDescent="0.2">
      <c r="D294"/>
      <c r="E294"/>
      <c r="F294"/>
      <c r="G294"/>
      <c r="T294"/>
    </row>
    <row r="295" spans="4:20" x14ac:dyDescent="0.2">
      <c r="D295"/>
      <c r="E295"/>
      <c r="F295"/>
      <c r="G295"/>
      <c r="T295"/>
    </row>
    <row r="296" spans="4:20" x14ac:dyDescent="0.2">
      <c r="D296"/>
      <c r="E296"/>
      <c r="F296"/>
      <c r="G296"/>
      <c r="T296"/>
    </row>
    <row r="297" spans="4:20" x14ac:dyDescent="0.2">
      <c r="D297"/>
      <c r="E297"/>
      <c r="F297"/>
      <c r="G297"/>
      <c r="T297"/>
    </row>
    <row r="298" spans="4:20" x14ac:dyDescent="0.2">
      <c r="D298"/>
      <c r="E298"/>
      <c r="F298"/>
      <c r="G298"/>
      <c r="T298"/>
    </row>
    <row r="299" spans="4:20" x14ac:dyDescent="0.2">
      <c r="D299"/>
      <c r="E299"/>
      <c r="F299"/>
      <c r="G299"/>
      <c r="T299"/>
    </row>
    <row r="300" spans="4:20" x14ac:dyDescent="0.2">
      <c r="D300"/>
      <c r="E300"/>
      <c r="F300"/>
      <c r="G300"/>
      <c r="T300"/>
    </row>
    <row r="301" spans="4:20" x14ac:dyDescent="0.2">
      <c r="D301"/>
      <c r="E301"/>
      <c r="F301"/>
      <c r="G301"/>
      <c r="T301"/>
    </row>
    <row r="302" spans="4:20" x14ac:dyDescent="0.2">
      <c r="D302"/>
      <c r="E302"/>
      <c r="F302"/>
      <c r="G302"/>
      <c r="T302"/>
    </row>
    <row r="303" spans="4:20" x14ac:dyDescent="0.2">
      <c r="D303"/>
      <c r="E303"/>
      <c r="F303"/>
      <c r="G303"/>
      <c r="T303"/>
    </row>
    <row r="304" spans="4:20" x14ac:dyDescent="0.2">
      <c r="D304"/>
      <c r="E304"/>
      <c r="F304"/>
      <c r="G304"/>
      <c r="T304"/>
    </row>
    <row r="305" spans="4:20" x14ac:dyDescent="0.2">
      <c r="D305"/>
      <c r="E305"/>
      <c r="F305"/>
      <c r="G305"/>
      <c r="T305"/>
    </row>
    <row r="306" spans="4:20" x14ac:dyDescent="0.2">
      <c r="D306"/>
      <c r="E306"/>
      <c r="F306"/>
      <c r="G306"/>
      <c r="T306"/>
    </row>
    <row r="307" spans="4:20" x14ac:dyDescent="0.2">
      <c r="D307"/>
      <c r="E307"/>
      <c r="F307"/>
      <c r="G307"/>
      <c r="T307"/>
    </row>
    <row r="308" spans="4:20" x14ac:dyDescent="0.2">
      <c r="D308"/>
      <c r="E308"/>
      <c r="F308"/>
      <c r="G308"/>
      <c r="T308"/>
    </row>
    <row r="309" spans="4:20" x14ac:dyDescent="0.2">
      <c r="D309"/>
      <c r="E309"/>
      <c r="F309"/>
      <c r="G309"/>
      <c r="T309"/>
    </row>
    <row r="310" spans="4:20" x14ac:dyDescent="0.2">
      <c r="D310"/>
      <c r="E310"/>
      <c r="F310"/>
      <c r="G310"/>
      <c r="T310"/>
    </row>
    <row r="311" spans="4:20" x14ac:dyDescent="0.2">
      <c r="D311"/>
      <c r="E311"/>
      <c r="F311"/>
      <c r="G311"/>
      <c r="T311"/>
    </row>
    <row r="312" spans="4:20" x14ac:dyDescent="0.2">
      <c r="D312"/>
      <c r="E312"/>
      <c r="F312"/>
      <c r="G312"/>
      <c r="T312"/>
    </row>
    <row r="313" spans="4:20" x14ac:dyDescent="0.2">
      <c r="D313"/>
      <c r="E313"/>
      <c r="F313"/>
      <c r="G313"/>
      <c r="T313"/>
    </row>
    <row r="314" spans="4:20" x14ac:dyDescent="0.2">
      <c r="D314"/>
      <c r="E314"/>
      <c r="F314"/>
      <c r="G314"/>
      <c r="T314"/>
    </row>
    <row r="315" spans="4:20" x14ac:dyDescent="0.2">
      <c r="D315"/>
      <c r="E315"/>
      <c r="F315"/>
      <c r="G315"/>
      <c r="T315"/>
    </row>
    <row r="316" spans="4:20" x14ac:dyDescent="0.2">
      <c r="D316"/>
      <c r="E316"/>
      <c r="F316"/>
      <c r="G316"/>
      <c r="T316"/>
    </row>
    <row r="317" spans="4:20" x14ac:dyDescent="0.2">
      <c r="D317"/>
      <c r="E317"/>
      <c r="F317"/>
      <c r="G317"/>
      <c r="T317"/>
    </row>
    <row r="318" spans="4:20" x14ac:dyDescent="0.2">
      <c r="D318"/>
      <c r="E318"/>
      <c r="F318"/>
      <c r="G318"/>
      <c r="T318"/>
    </row>
    <row r="319" spans="4:20" x14ac:dyDescent="0.2">
      <c r="D319"/>
      <c r="E319"/>
      <c r="F319"/>
      <c r="G319"/>
      <c r="T319"/>
    </row>
    <row r="320" spans="4:20" x14ac:dyDescent="0.2">
      <c r="D320"/>
      <c r="E320"/>
      <c r="F320"/>
      <c r="G320"/>
      <c r="T320"/>
    </row>
    <row r="321" spans="4:20" x14ac:dyDescent="0.2">
      <c r="D321"/>
      <c r="E321"/>
      <c r="F321"/>
      <c r="G321"/>
      <c r="T321"/>
    </row>
    <row r="322" spans="4:20" x14ac:dyDescent="0.2">
      <c r="D322"/>
      <c r="E322"/>
      <c r="F322"/>
      <c r="G322"/>
      <c r="T322"/>
    </row>
    <row r="323" spans="4:20" x14ac:dyDescent="0.2">
      <c r="D323"/>
      <c r="E323"/>
      <c r="F323"/>
      <c r="G323"/>
      <c r="T323"/>
    </row>
    <row r="324" spans="4:20" x14ac:dyDescent="0.2">
      <c r="D324"/>
      <c r="E324"/>
      <c r="F324"/>
      <c r="G324"/>
      <c r="T324"/>
    </row>
    <row r="325" spans="4:20" x14ac:dyDescent="0.2">
      <c r="D325"/>
      <c r="E325"/>
      <c r="F325"/>
      <c r="G325"/>
      <c r="T325"/>
    </row>
    <row r="326" spans="4:20" x14ac:dyDescent="0.2">
      <c r="D326"/>
      <c r="E326"/>
      <c r="F326"/>
      <c r="G326"/>
      <c r="T326"/>
    </row>
    <row r="327" spans="4:20" x14ac:dyDescent="0.2">
      <c r="D327"/>
      <c r="E327"/>
      <c r="F327"/>
      <c r="G327"/>
      <c r="T327"/>
    </row>
    <row r="328" spans="4:20" x14ac:dyDescent="0.2">
      <c r="D328"/>
      <c r="E328"/>
      <c r="F328"/>
      <c r="G328"/>
      <c r="T328"/>
    </row>
    <row r="329" spans="4:20" x14ac:dyDescent="0.2">
      <c r="D329"/>
      <c r="E329"/>
      <c r="F329"/>
      <c r="G329"/>
      <c r="T329"/>
    </row>
    <row r="330" spans="4:20" x14ac:dyDescent="0.2">
      <c r="D330"/>
      <c r="E330"/>
      <c r="F330"/>
      <c r="G330"/>
      <c r="T330"/>
    </row>
    <row r="331" spans="4:20" x14ac:dyDescent="0.2">
      <c r="D331"/>
      <c r="E331"/>
      <c r="F331"/>
      <c r="G331"/>
      <c r="T331"/>
    </row>
    <row r="332" spans="4:20" x14ac:dyDescent="0.2">
      <c r="D332"/>
      <c r="E332"/>
      <c r="F332"/>
      <c r="G332"/>
      <c r="T332"/>
    </row>
    <row r="333" spans="4:20" x14ac:dyDescent="0.2">
      <c r="D333"/>
      <c r="E333"/>
      <c r="F333"/>
      <c r="G333"/>
      <c r="T333"/>
    </row>
    <row r="334" spans="4:20" x14ac:dyDescent="0.2">
      <c r="D334"/>
      <c r="E334"/>
      <c r="F334"/>
      <c r="G334"/>
      <c r="T334"/>
    </row>
    <row r="335" spans="4:20" x14ac:dyDescent="0.2">
      <c r="D335"/>
      <c r="E335"/>
      <c r="F335"/>
      <c r="G335"/>
      <c r="T335"/>
    </row>
    <row r="336" spans="4:20" x14ac:dyDescent="0.2">
      <c r="D336"/>
      <c r="E336"/>
      <c r="F336"/>
      <c r="G336"/>
      <c r="T336"/>
    </row>
    <row r="337" spans="4:20" x14ac:dyDescent="0.2">
      <c r="D337"/>
      <c r="E337"/>
      <c r="F337"/>
      <c r="G337"/>
      <c r="T337"/>
    </row>
    <row r="338" spans="4:20" x14ac:dyDescent="0.2">
      <c r="D338"/>
      <c r="E338"/>
      <c r="F338"/>
      <c r="G338"/>
      <c r="T338"/>
    </row>
    <row r="339" spans="4:20" x14ac:dyDescent="0.2">
      <c r="D339"/>
      <c r="E339"/>
      <c r="F339"/>
      <c r="G339"/>
      <c r="T339"/>
    </row>
    <row r="340" spans="4:20" x14ac:dyDescent="0.2">
      <c r="D340"/>
      <c r="E340"/>
      <c r="F340"/>
      <c r="G340"/>
      <c r="T340"/>
    </row>
    <row r="341" spans="4:20" x14ac:dyDescent="0.2">
      <c r="D341"/>
      <c r="E341"/>
      <c r="F341"/>
      <c r="G341"/>
      <c r="T341"/>
    </row>
    <row r="342" spans="4:20" x14ac:dyDescent="0.2">
      <c r="D342"/>
      <c r="E342"/>
      <c r="F342"/>
      <c r="G342"/>
      <c r="T342"/>
    </row>
    <row r="343" spans="4:20" x14ac:dyDescent="0.2">
      <c r="D343"/>
      <c r="E343"/>
      <c r="F343"/>
      <c r="G343"/>
      <c r="T343"/>
    </row>
    <row r="344" spans="4:20" x14ac:dyDescent="0.2">
      <c r="D344"/>
      <c r="E344"/>
      <c r="F344"/>
      <c r="G344"/>
      <c r="T344"/>
    </row>
    <row r="345" spans="4:20" x14ac:dyDescent="0.2">
      <c r="D345"/>
      <c r="E345"/>
      <c r="F345"/>
      <c r="G345"/>
      <c r="T345"/>
    </row>
    <row r="346" spans="4:20" x14ac:dyDescent="0.2">
      <c r="D346"/>
      <c r="E346"/>
      <c r="F346"/>
      <c r="G346"/>
      <c r="T346"/>
    </row>
    <row r="347" spans="4:20" x14ac:dyDescent="0.2">
      <c r="D347"/>
      <c r="E347"/>
      <c r="F347"/>
      <c r="G347"/>
      <c r="T347"/>
    </row>
    <row r="348" spans="4:20" x14ac:dyDescent="0.2">
      <c r="D348"/>
      <c r="E348"/>
      <c r="F348"/>
      <c r="G348"/>
      <c r="T348"/>
    </row>
    <row r="349" spans="4:20" x14ac:dyDescent="0.2">
      <c r="D349"/>
      <c r="E349"/>
      <c r="F349"/>
      <c r="G349"/>
      <c r="T349"/>
    </row>
    <row r="350" spans="4:20" x14ac:dyDescent="0.2">
      <c r="D350"/>
      <c r="E350"/>
      <c r="F350"/>
      <c r="G350"/>
      <c r="T350"/>
    </row>
    <row r="351" spans="4:20" x14ac:dyDescent="0.2">
      <c r="D351"/>
      <c r="E351"/>
      <c r="F351"/>
      <c r="G351"/>
      <c r="T351"/>
    </row>
    <row r="352" spans="4:20" x14ac:dyDescent="0.2">
      <c r="D352"/>
      <c r="E352"/>
      <c r="F352"/>
      <c r="G352"/>
      <c r="T352"/>
    </row>
    <row r="353" spans="4:20" x14ac:dyDescent="0.2">
      <c r="D353"/>
      <c r="E353"/>
      <c r="F353"/>
      <c r="G353"/>
      <c r="T353"/>
    </row>
    <row r="354" spans="4:20" x14ac:dyDescent="0.2">
      <c r="D354"/>
      <c r="E354"/>
      <c r="F354"/>
      <c r="G354"/>
      <c r="T354"/>
    </row>
    <row r="355" spans="4:20" x14ac:dyDescent="0.2">
      <c r="D355"/>
      <c r="E355"/>
      <c r="F355"/>
      <c r="G355"/>
      <c r="T355"/>
    </row>
    <row r="356" spans="4:20" x14ac:dyDescent="0.2">
      <c r="D356"/>
      <c r="E356"/>
      <c r="F356"/>
      <c r="G356"/>
      <c r="T356"/>
    </row>
    <row r="357" spans="4:20" x14ac:dyDescent="0.2">
      <c r="D357"/>
      <c r="E357"/>
      <c r="F357"/>
      <c r="G357"/>
      <c r="T357"/>
    </row>
    <row r="358" spans="4:20" x14ac:dyDescent="0.2">
      <c r="D358"/>
      <c r="E358"/>
      <c r="F358"/>
      <c r="G358"/>
      <c r="T358"/>
    </row>
    <row r="359" spans="4:20" x14ac:dyDescent="0.2">
      <c r="D359"/>
      <c r="E359"/>
      <c r="F359"/>
      <c r="G359"/>
      <c r="T359"/>
    </row>
    <row r="360" spans="4:20" x14ac:dyDescent="0.2">
      <c r="D360"/>
      <c r="E360"/>
      <c r="F360"/>
      <c r="G360"/>
      <c r="T360"/>
    </row>
    <row r="361" spans="4:20" x14ac:dyDescent="0.2">
      <c r="D361"/>
      <c r="E361"/>
      <c r="F361"/>
      <c r="G361"/>
      <c r="T361"/>
    </row>
    <row r="362" spans="4:20" x14ac:dyDescent="0.2">
      <c r="D362"/>
      <c r="E362"/>
      <c r="F362"/>
      <c r="G362"/>
      <c r="T362"/>
    </row>
    <row r="363" spans="4:20" x14ac:dyDescent="0.2">
      <c r="D363"/>
      <c r="E363"/>
      <c r="F363"/>
      <c r="G363"/>
      <c r="T363"/>
    </row>
    <row r="364" spans="4:20" x14ac:dyDescent="0.2">
      <c r="D364"/>
      <c r="E364"/>
      <c r="F364"/>
      <c r="G364"/>
      <c r="T364"/>
    </row>
    <row r="365" spans="4:20" x14ac:dyDescent="0.2">
      <c r="D365"/>
      <c r="E365"/>
      <c r="F365"/>
      <c r="G365"/>
      <c r="T365"/>
    </row>
    <row r="366" spans="4:20" x14ac:dyDescent="0.2">
      <c r="D366"/>
      <c r="E366"/>
      <c r="F366"/>
      <c r="G366"/>
      <c r="T366"/>
    </row>
    <row r="367" spans="4:20" x14ac:dyDescent="0.2">
      <c r="D367"/>
      <c r="E367"/>
      <c r="F367"/>
      <c r="G367"/>
      <c r="T367"/>
    </row>
    <row r="368" spans="4:20" x14ac:dyDescent="0.2">
      <c r="D368"/>
      <c r="E368"/>
      <c r="F368"/>
      <c r="G368"/>
      <c r="T368"/>
    </row>
    <row r="369" spans="4:20" x14ac:dyDescent="0.2">
      <c r="D369"/>
      <c r="E369"/>
      <c r="F369"/>
      <c r="G369"/>
      <c r="T369"/>
    </row>
    <row r="370" spans="4:20" x14ac:dyDescent="0.2">
      <c r="D370"/>
      <c r="E370"/>
      <c r="F370"/>
      <c r="G370"/>
      <c r="T370"/>
    </row>
    <row r="371" spans="4:20" x14ac:dyDescent="0.2">
      <c r="D371"/>
      <c r="E371"/>
      <c r="F371"/>
      <c r="G371"/>
      <c r="T371"/>
    </row>
    <row r="372" spans="4:20" x14ac:dyDescent="0.2">
      <c r="D372"/>
      <c r="E372"/>
      <c r="F372"/>
      <c r="G372"/>
      <c r="T372"/>
    </row>
    <row r="373" spans="4:20" x14ac:dyDescent="0.2">
      <c r="D373"/>
      <c r="E373"/>
      <c r="F373"/>
      <c r="G373"/>
      <c r="T373"/>
    </row>
    <row r="374" spans="4:20" x14ac:dyDescent="0.2">
      <c r="D374"/>
      <c r="E374"/>
      <c r="F374"/>
      <c r="G374"/>
      <c r="T374"/>
    </row>
    <row r="375" spans="4:20" x14ac:dyDescent="0.2">
      <c r="D375"/>
      <c r="E375"/>
      <c r="F375"/>
      <c r="G375"/>
      <c r="T375"/>
    </row>
    <row r="376" spans="4:20" x14ac:dyDescent="0.2">
      <c r="D376"/>
      <c r="E376"/>
      <c r="F376"/>
      <c r="G376"/>
      <c r="T376"/>
    </row>
    <row r="377" spans="4:20" x14ac:dyDescent="0.2">
      <c r="D377"/>
      <c r="E377"/>
      <c r="F377"/>
      <c r="G377"/>
      <c r="T377"/>
    </row>
    <row r="378" spans="4:20" x14ac:dyDescent="0.2">
      <c r="D378"/>
      <c r="E378"/>
      <c r="F378"/>
      <c r="G378"/>
      <c r="T378"/>
    </row>
    <row r="379" spans="4:20" x14ac:dyDescent="0.2">
      <c r="D379"/>
      <c r="E379"/>
      <c r="F379"/>
      <c r="G379"/>
      <c r="T379"/>
    </row>
    <row r="380" spans="4:20" x14ac:dyDescent="0.2">
      <c r="D380"/>
      <c r="E380"/>
      <c r="F380"/>
      <c r="G380"/>
      <c r="T380"/>
    </row>
    <row r="381" spans="4:20" x14ac:dyDescent="0.2">
      <c r="D381"/>
      <c r="E381"/>
      <c r="F381"/>
      <c r="G381"/>
      <c r="T381"/>
    </row>
    <row r="382" spans="4:20" x14ac:dyDescent="0.2">
      <c r="D382"/>
      <c r="E382"/>
      <c r="F382"/>
      <c r="G382"/>
      <c r="T382"/>
    </row>
    <row r="383" spans="4:20" x14ac:dyDescent="0.2">
      <c r="D383"/>
      <c r="E383"/>
      <c r="F383"/>
      <c r="G383"/>
      <c r="T383"/>
    </row>
    <row r="384" spans="4:20" x14ac:dyDescent="0.2">
      <c r="D384"/>
      <c r="E384"/>
      <c r="F384"/>
      <c r="G384"/>
      <c r="T384"/>
    </row>
    <row r="385" spans="4:20" x14ac:dyDescent="0.2">
      <c r="D385"/>
      <c r="E385"/>
      <c r="F385"/>
      <c r="G385"/>
      <c r="T385"/>
    </row>
    <row r="386" spans="4:20" x14ac:dyDescent="0.2">
      <c r="D386"/>
      <c r="E386"/>
      <c r="F386"/>
      <c r="G386"/>
      <c r="T386"/>
    </row>
    <row r="387" spans="4:20" x14ac:dyDescent="0.2">
      <c r="D387"/>
      <c r="E387"/>
      <c r="F387"/>
      <c r="G387"/>
      <c r="T387"/>
    </row>
    <row r="388" spans="4:20" x14ac:dyDescent="0.2">
      <c r="D388"/>
      <c r="E388"/>
      <c r="F388"/>
      <c r="G388"/>
      <c r="T388"/>
    </row>
    <row r="389" spans="4:20" x14ac:dyDescent="0.2">
      <c r="D389"/>
      <c r="E389"/>
      <c r="F389"/>
      <c r="G389"/>
      <c r="T389"/>
    </row>
    <row r="390" spans="4:20" x14ac:dyDescent="0.2">
      <c r="D390"/>
      <c r="E390"/>
      <c r="F390"/>
      <c r="G390"/>
      <c r="T390"/>
    </row>
    <row r="391" spans="4:20" x14ac:dyDescent="0.2">
      <c r="D391"/>
      <c r="E391"/>
      <c r="F391"/>
      <c r="G391"/>
      <c r="T391"/>
    </row>
    <row r="392" spans="4:20" x14ac:dyDescent="0.2">
      <c r="D392"/>
      <c r="E392"/>
      <c r="F392"/>
      <c r="G392"/>
      <c r="T392"/>
    </row>
    <row r="393" spans="4:20" x14ac:dyDescent="0.2">
      <c r="D393"/>
      <c r="E393"/>
      <c r="F393"/>
      <c r="G393"/>
      <c r="T393"/>
    </row>
    <row r="394" spans="4:20" x14ac:dyDescent="0.2">
      <c r="D394"/>
      <c r="E394"/>
      <c r="F394"/>
      <c r="G394"/>
      <c r="T394"/>
    </row>
    <row r="395" spans="4:20" x14ac:dyDescent="0.2">
      <c r="D395"/>
      <c r="E395"/>
      <c r="F395"/>
      <c r="G395"/>
      <c r="T395"/>
    </row>
    <row r="396" spans="4:20" x14ac:dyDescent="0.2">
      <c r="D396"/>
      <c r="E396"/>
      <c r="F396"/>
      <c r="G396"/>
      <c r="T396"/>
    </row>
    <row r="397" spans="4:20" x14ac:dyDescent="0.2">
      <c r="D397"/>
      <c r="E397"/>
      <c r="F397"/>
      <c r="G397"/>
      <c r="T397"/>
    </row>
    <row r="398" spans="4:20" x14ac:dyDescent="0.2">
      <c r="D398"/>
      <c r="E398"/>
      <c r="F398"/>
      <c r="G398"/>
      <c r="T398"/>
    </row>
    <row r="399" spans="4:20" x14ac:dyDescent="0.2">
      <c r="D399"/>
      <c r="E399"/>
      <c r="F399"/>
      <c r="G399"/>
      <c r="T399"/>
    </row>
    <row r="400" spans="4:20" x14ac:dyDescent="0.2">
      <c r="D400"/>
      <c r="E400"/>
      <c r="F400"/>
      <c r="G400"/>
      <c r="T400"/>
    </row>
    <row r="401" spans="4:20" x14ac:dyDescent="0.2">
      <c r="D401"/>
      <c r="E401"/>
      <c r="F401"/>
      <c r="G401"/>
      <c r="T401"/>
    </row>
    <row r="402" spans="4:20" x14ac:dyDescent="0.2">
      <c r="D402"/>
      <c r="E402"/>
      <c r="F402"/>
      <c r="G402"/>
      <c r="T402"/>
    </row>
    <row r="403" spans="4:20" x14ac:dyDescent="0.2">
      <c r="D403"/>
      <c r="E403"/>
      <c r="F403"/>
      <c r="G403"/>
      <c r="T403"/>
    </row>
    <row r="404" spans="4:20" x14ac:dyDescent="0.2">
      <c r="D404"/>
      <c r="E404"/>
      <c r="F404"/>
      <c r="G404"/>
      <c r="T404"/>
    </row>
    <row r="405" spans="4:20" x14ac:dyDescent="0.2">
      <c r="D405"/>
      <c r="E405"/>
      <c r="F405"/>
      <c r="G405"/>
      <c r="T405"/>
    </row>
    <row r="406" spans="4:20" x14ac:dyDescent="0.2">
      <c r="D406"/>
      <c r="E406"/>
      <c r="F406"/>
      <c r="G406"/>
      <c r="T406"/>
    </row>
    <row r="407" spans="4:20" x14ac:dyDescent="0.2">
      <c r="D407"/>
      <c r="E407"/>
      <c r="F407"/>
      <c r="G407"/>
      <c r="T407"/>
    </row>
    <row r="408" spans="4:20" x14ac:dyDescent="0.2">
      <c r="D408"/>
      <c r="E408"/>
      <c r="F408"/>
      <c r="G408"/>
      <c r="T408"/>
    </row>
    <row r="409" spans="4:20" x14ac:dyDescent="0.2">
      <c r="D409"/>
      <c r="E409"/>
      <c r="F409"/>
      <c r="G409"/>
      <c r="T409" s="50"/>
    </row>
    <row r="410" spans="4:20" x14ac:dyDescent="0.2">
      <c r="D410"/>
      <c r="E410"/>
      <c r="F410"/>
      <c r="G410"/>
    </row>
    <row r="411" spans="4:20" x14ac:dyDescent="0.2">
      <c r="D411"/>
      <c r="E411"/>
      <c r="F411"/>
      <c r="G411"/>
    </row>
    <row r="412" spans="4:20" x14ac:dyDescent="0.2">
      <c r="D412"/>
      <c r="E412"/>
      <c r="F412"/>
      <c r="G412"/>
    </row>
    <row r="413" spans="4:20" x14ac:dyDescent="0.2">
      <c r="D413"/>
      <c r="E413"/>
      <c r="F413"/>
      <c r="G413"/>
    </row>
    <row r="414" spans="4:20" x14ac:dyDescent="0.2">
      <c r="D414"/>
      <c r="E414"/>
      <c r="F414"/>
      <c r="G414"/>
    </row>
    <row r="415" spans="4:20" x14ac:dyDescent="0.2">
      <c r="D415"/>
      <c r="E415"/>
      <c r="F415"/>
      <c r="G415"/>
    </row>
    <row r="416" spans="4:20" x14ac:dyDescent="0.2">
      <c r="D416"/>
      <c r="E416"/>
      <c r="F416"/>
      <c r="G416"/>
    </row>
    <row r="417" spans="4:7" x14ac:dyDescent="0.2">
      <c r="D417"/>
      <c r="E417"/>
      <c r="F417"/>
      <c r="G417"/>
    </row>
    <row r="418" spans="4:7" x14ac:dyDescent="0.2">
      <c r="D418"/>
      <c r="E418"/>
      <c r="F418"/>
      <c r="G418"/>
    </row>
    <row r="419" spans="4:7" x14ac:dyDescent="0.2">
      <c r="D419"/>
      <c r="E419"/>
      <c r="F419"/>
      <c r="G419"/>
    </row>
    <row r="420" spans="4:7" x14ac:dyDescent="0.2">
      <c r="D420"/>
      <c r="E420"/>
      <c r="F420"/>
      <c r="G420"/>
    </row>
    <row r="421" spans="4:7" x14ac:dyDescent="0.2">
      <c r="D421"/>
      <c r="E421"/>
      <c r="F421"/>
      <c r="G421"/>
    </row>
    <row r="422" spans="4:7" x14ac:dyDescent="0.2">
      <c r="D422"/>
      <c r="E422"/>
      <c r="F422"/>
      <c r="G422"/>
    </row>
    <row r="423" spans="4:7" x14ac:dyDescent="0.2">
      <c r="D423"/>
      <c r="E423"/>
      <c r="F423"/>
      <c r="G423"/>
    </row>
    <row r="424" spans="4:7" x14ac:dyDescent="0.2">
      <c r="D424"/>
      <c r="E424"/>
      <c r="F424"/>
      <c r="G424"/>
    </row>
    <row r="425" spans="4:7" x14ac:dyDescent="0.2">
      <c r="D425"/>
      <c r="E425"/>
      <c r="F425"/>
      <c r="G425"/>
    </row>
    <row r="426" spans="4:7" x14ac:dyDescent="0.2">
      <c r="D426"/>
      <c r="E426"/>
      <c r="F426"/>
      <c r="G426"/>
    </row>
    <row r="427" spans="4:7" x14ac:dyDescent="0.2">
      <c r="D427"/>
      <c r="E427"/>
      <c r="F427"/>
      <c r="G427"/>
    </row>
    <row r="428" spans="4:7" x14ac:dyDescent="0.2">
      <c r="D428"/>
      <c r="E428"/>
      <c r="F428"/>
      <c r="G428"/>
    </row>
    <row r="429" spans="4:7" x14ac:dyDescent="0.2">
      <c r="D429"/>
      <c r="E429"/>
      <c r="F429"/>
      <c r="G429"/>
    </row>
    <row r="430" spans="4:7" x14ac:dyDescent="0.2">
      <c r="D430"/>
      <c r="E430"/>
      <c r="F430"/>
      <c r="G430"/>
    </row>
    <row r="431" spans="4:7" x14ac:dyDescent="0.2">
      <c r="D431"/>
      <c r="E431"/>
      <c r="F431"/>
      <c r="G431"/>
    </row>
    <row r="432" spans="4:7" x14ac:dyDescent="0.2">
      <c r="D432"/>
      <c r="E432"/>
      <c r="F432"/>
      <c r="G432"/>
    </row>
    <row r="433" spans="4:7" x14ac:dyDescent="0.2">
      <c r="D433"/>
      <c r="E433"/>
      <c r="F433"/>
      <c r="G433"/>
    </row>
    <row r="434" spans="4:7" x14ac:dyDescent="0.2">
      <c r="D434"/>
      <c r="E434"/>
      <c r="F434"/>
      <c r="G434"/>
    </row>
    <row r="435" spans="4:7" x14ac:dyDescent="0.2">
      <c r="D435"/>
      <c r="E435"/>
      <c r="F435"/>
      <c r="G435"/>
    </row>
    <row r="436" spans="4:7" x14ac:dyDescent="0.2">
      <c r="D436"/>
      <c r="E436"/>
      <c r="F436"/>
      <c r="G436"/>
    </row>
    <row r="437" spans="4:7" x14ac:dyDescent="0.2">
      <c r="D437"/>
      <c r="E437"/>
      <c r="F437"/>
      <c r="G437"/>
    </row>
    <row r="438" spans="4:7" x14ac:dyDescent="0.2">
      <c r="D438"/>
      <c r="E438"/>
      <c r="F438"/>
      <c r="G438"/>
    </row>
    <row r="439" spans="4:7" x14ac:dyDescent="0.2">
      <c r="D439"/>
      <c r="E439"/>
      <c r="F439"/>
      <c r="G439"/>
    </row>
    <row r="440" spans="4:7" x14ac:dyDescent="0.2">
      <c r="D440"/>
      <c r="E440"/>
      <c r="F440"/>
      <c r="G440"/>
    </row>
    <row r="441" spans="4:7" x14ac:dyDescent="0.2">
      <c r="D441"/>
      <c r="E441"/>
      <c r="F441"/>
      <c r="G441"/>
    </row>
    <row r="442" spans="4:7" x14ac:dyDescent="0.2">
      <c r="D442"/>
      <c r="E442"/>
      <c r="F442"/>
      <c r="G442"/>
    </row>
    <row r="443" spans="4:7" x14ac:dyDescent="0.2">
      <c r="D443"/>
      <c r="E443"/>
      <c r="F443"/>
      <c r="G443"/>
    </row>
    <row r="444" spans="4:7" x14ac:dyDescent="0.2">
      <c r="D444"/>
      <c r="E444"/>
      <c r="F444"/>
      <c r="G444"/>
    </row>
    <row r="445" spans="4:7" x14ac:dyDescent="0.2">
      <c r="D445"/>
      <c r="E445"/>
      <c r="F445"/>
      <c r="G445"/>
    </row>
    <row r="446" spans="4:7" x14ac:dyDescent="0.2">
      <c r="D446"/>
      <c r="E446"/>
      <c r="F446"/>
      <c r="G446"/>
    </row>
    <row r="447" spans="4:7" x14ac:dyDescent="0.2">
      <c r="D447"/>
      <c r="E447"/>
      <c r="F447"/>
      <c r="G447"/>
    </row>
    <row r="448" spans="4:7" x14ac:dyDescent="0.2">
      <c r="D448"/>
      <c r="E448"/>
      <c r="F448"/>
      <c r="G448"/>
    </row>
    <row r="449" spans="4:7" x14ac:dyDescent="0.2">
      <c r="D449"/>
      <c r="E449"/>
      <c r="F449"/>
      <c r="G449"/>
    </row>
    <row r="450" spans="4:7" x14ac:dyDescent="0.2">
      <c r="D450"/>
      <c r="E450"/>
      <c r="F450"/>
      <c r="G450"/>
    </row>
    <row r="451" spans="4:7" x14ac:dyDescent="0.2">
      <c r="D451"/>
      <c r="E451"/>
      <c r="F451"/>
      <c r="G451"/>
    </row>
    <row r="452" spans="4:7" x14ac:dyDescent="0.2">
      <c r="D452"/>
      <c r="E452"/>
      <c r="F452"/>
      <c r="G452"/>
    </row>
    <row r="453" spans="4:7" x14ac:dyDescent="0.2">
      <c r="D453"/>
      <c r="E453"/>
      <c r="F453"/>
      <c r="G453"/>
    </row>
    <row r="454" spans="4:7" x14ac:dyDescent="0.2">
      <c r="D454"/>
      <c r="E454"/>
      <c r="F454"/>
      <c r="G454"/>
    </row>
    <row r="455" spans="4:7" x14ac:dyDescent="0.2">
      <c r="D455"/>
      <c r="E455"/>
      <c r="F455"/>
      <c r="G455"/>
    </row>
    <row r="456" spans="4:7" x14ac:dyDescent="0.2">
      <c r="D456"/>
      <c r="E456"/>
      <c r="F456"/>
      <c r="G456"/>
    </row>
    <row r="457" spans="4:7" x14ac:dyDescent="0.2">
      <c r="D457"/>
      <c r="E457"/>
      <c r="F457"/>
      <c r="G457"/>
    </row>
    <row r="458" spans="4:7" x14ac:dyDescent="0.2">
      <c r="D458"/>
      <c r="E458"/>
      <c r="F458"/>
      <c r="G458"/>
    </row>
    <row r="459" spans="4:7" x14ac:dyDescent="0.2">
      <c r="D459"/>
      <c r="E459"/>
      <c r="F459"/>
      <c r="G459"/>
    </row>
    <row r="460" spans="4:7" x14ac:dyDescent="0.2">
      <c r="D460"/>
      <c r="E460"/>
      <c r="F460"/>
      <c r="G460"/>
    </row>
    <row r="461" spans="4:7" x14ac:dyDescent="0.2">
      <c r="D461"/>
      <c r="E461"/>
      <c r="F461"/>
      <c r="G461"/>
    </row>
    <row r="462" spans="4:7" x14ac:dyDescent="0.2">
      <c r="D462"/>
      <c r="E462"/>
      <c r="F462"/>
      <c r="G462"/>
    </row>
    <row r="463" spans="4:7" x14ac:dyDescent="0.2">
      <c r="D463"/>
      <c r="E463"/>
      <c r="F463"/>
      <c r="G463"/>
    </row>
    <row r="464" spans="4:7" x14ac:dyDescent="0.2">
      <c r="D464"/>
      <c r="E464"/>
      <c r="F464"/>
      <c r="G464"/>
    </row>
    <row r="465" spans="4:7" x14ac:dyDescent="0.2">
      <c r="D465"/>
      <c r="E465"/>
      <c r="F465"/>
      <c r="G465"/>
    </row>
    <row r="466" spans="4:7" x14ac:dyDescent="0.2">
      <c r="D466"/>
      <c r="E466"/>
      <c r="F466"/>
      <c r="G466"/>
    </row>
    <row r="467" spans="4:7" x14ac:dyDescent="0.2">
      <c r="D467"/>
      <c r="E467"/>
      <c r="F467"/>
      <c r="G467"/>
    </row>
    <row r="468" spans="4:7" x14ac:dyDescent="0.2">
      <c r="D468"/>
      <c r="E468"/>
      <c r="F468"/>
      <c r="G468"/>
    </row>
    <row r="469" spans="4:7" x14ac:dyDescent="0.2">
      <c r="D469"/>
      <c r="E469"/>
      <c r="F469"/>
      <c r="G469"/>
    </row>
    <row r="470" spans="4:7" x14ac:dyDescent="0.2">
      <c r="D470"/>
      <c r="E470"/>
      <c r="F470"/>
      <c r="G470"/>
    </row>
    <row r="471" spans="4:7" x14ac:dyDescent="0.2">
      <c r="D471"/>
      <c r="E471"/>
      <c r="F471"/>
      <c r="G471"/>
    </row>
    <row r="472" spans="4:7" x14ac:dyDescent="0.2">
      <c r="D472"/>
      <c r="E472"/>
      <c r="F472"/>
      <c r="G472"/>
    </row>
    <row r="473" spans="4:7" x14ac:dyDescent="0.2">
      <c r="D473" s="50"/>
      <c r="E473" s="50"/>
      <c r="F473" s="73"/>
      <c r="G473" s="73"/>
    </row>
  </sheetData>
  <mergeCells count="23">
    <mergeCell ref="C17:N18"/>
    <mergeCell ref="J55:J56"/>
    <mergeCell ref="L55:L56"/>
    <mergeCell ref="N55:N56"/>
    <mergeCell ref="J52:J53"/>
    <mergeCell ref="L52:L53"/>
    <mergeCell ref="N52:N53"/>
    <mergeCell ref="G20:I20"/>
    <mergeCell ref="F44:K44"/>
    <mergeCell ref="J49:N49"/>
    <mergeCell ref="L29:M29"/>
    <mergeCell ref="A1:Q1"/>
    <mergeCell ref="F3:F5"/>
    <mergeCell ref="G3:I5"/>
    <mergeCell ref="L3:M3"/>
    <mergeCell ref="C11:D11"/>
    <mergeCell ref="F11:G11"/>
    <mergeCell ref="J11:K11"/>
    <mergeCell ref="M11:N11"/>
    <mergeCell ref="C12:D12"/>
    <mergeCell ref="F12:G12"/>
    <mergeCell ref="J12:K12"/>
    <mergeCell ref="M12:N12"/>
  </mergeCells>
  <conditionalFormatting sqref="J12">
    <cfRule type="cellIs" dxfId="3" priority="4" operator="lessThan">
      <formula>$F$12</formula>
    </cfRule>
  </conditionalFormatting>
  <conditionalFormatting sqref="M12:N12">
    <cfRule type="cellIs" dxfId="2" priority="1" operator="greaterThan">
      <formula>0</formula>
    </cfRule>
    <cfRule type="cellIs" dxfId="1" priority="3" operator="lessThan">
      <formula>0</formula>
    </cfRule>
  </conditionalFormatting>
  <conditionalFormatting sqref="J12:K12">
    <cfRule type="cellIs" dxfId="0" priority="2" operator="greaterThan">
      <formula>$F$12</formula>
    </cfRule>
  </conditionalFormatting>
  <dataValidations count="3">
    <dataValidation type="list" allowBlank="1" showInputMessage="1" showErrorMessage="1" sqref="M4" xr:uid="{A5957F14-CED8-4328-BA3A-8DF09C199B11}">
      <formula1>"*,Affaire,Fabrication"</formula1>
    </dataValidation>
    <dataValidation type="list" allowBlank="1" showInputMessage="1" showErrorMessage="1" sqref="M5" xr:uid="{CC9F435F-386E-4679-B0CE-547EA737038F}">
      <formula1>"*,,Fabrication MOBWAC01,Fabrication MOBWOR01,Restauration d'une horloge comtoise,Restauration d'une horloge montbéliarde"</formula1>
    </dataValidation>
    <dataValidation type="list" allowBlank="1" showInputMessage="1" showErrorMessage="1" sqref="G3" xr:uid="{E0FFD704-7E6B-40CA-B4B5-FF1E95C40041}">
      <formula1>"*,,Enseigne d'hypermarché,Franchisé,Indépendant,Maintenance gravure,Montres 2021,Restauration horlogère,Salon international Bijorhca -Paris,Salon mondial - Bale"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0C4A-5394-44FF-89F9-37A6D466D6CB}">
  <dimension ref="C1:M467"/>
  <sheetViews>
    <sheetView showGridLines="0" workbookViewId="0">
      <pane ySplit="8" topLeftCell="A9" activePane="bottomLeft" state="frozen"/>
      <selection pane="bottomLeft" activeCell="C3" sqref="C3"/>
    </sheetView>
  </sheetViews>
  <sheetFormatPr baseColWidth="10" defaultRowHeight="14.25" outlineLevelRow="2" x14ac:dyDescent="0.2"/>
  <cols>
    <col min="1" max="2" width="4.875" customWidth="1"/>
    <col min="3" max="3" width="21.125" customWidth="1"/>
    <col min="4" max="4" width="25" customWidth="1"/>
    <col min="5" max="5" width="13.75" bestFit="1" customWidth="1"/>
    <col min="6" max="6" width="30.75" customWidth="1"/>
    <col min="7" max="7" width="12.5" customWidth="1"/>
    <col min="8" max="9" width="17.5" customWidth="1"/>
    <col min="10" max="10" width="19.25" customWidth="1"/>
    <col min="11" max="11" width="17.5" customWidth="1"/>
    <col min="12" max="12" width="19.25" customWidth="1"/>
    <col min="13" max="13" width="17.5" customWidth="1"/>
  </cols>
  <sheetData>
    <row r="1" spans="3:13" ht="48" customHeight="1" thickBot="1" x14ac:dyDescent="0.25">
      <c r="C1" s="78" t="s">
        <v>280</v>
      </c>
      <c r="D1" s="129" t="str">
        <f>'Tableau de Bord'!G3</f>
        <v>Salon international Bijorhca -Paris</v>
      </c>
      <c r="E1" s="129"/>
      <c r="F1" s="129"/>
      <c r="G1" s="129"/>
      <c r="H1" s="129"/>
    </row>
    <row r="3" spans="3:13" ht="19.5" customHeight="1" x14ac:dyDescent="0.2">
      <c r="J3" s="86" t="s">
        <v>362</v>
      </c>
      <c r="L3" s="86" t="s">
        <v>213</v>
      </c>
    </row>
    <row r="4" spans="3:13" ht="19.5" customHeight="1" x14ac:dyDescent="0.2">
      <c r="J4" s="85" t="s">
        <v>0</v>
      </c>
      <c r="L4" s="85" t="s">
        <v>0</v>
      </c>
    </row>
    <row r="7" spans="3:13" x14ac:dyDescent="0.2">
      <c r="C7" t="str">
        <f>_xll.Assistant.XL.RIK_AL("INF12__2_1_1,F=B='1',U='0',I='0',FN='Calibri',FS='10',FC='#FFFFFF',BC='#A5A5A5',AH='1',AV='1',Br=[$top-$bottom],BrS='1',BrC='#778899'_0,C=Total,F=B='1',U='0',I='0',FN='Calibri',FS='10',FC='#000000',BC='#FFFFFF',AH='1',AV"&amp;"='1',Br=[$top-$bottom],BrS='1',BrC='#778899'_0_0_0_1_D=49x11;INF15@E=0,S=1,G=1_1_1_F=B='1'_U='0'_I='0'_FN='Calibri'_FS='11'_FC='#C71585'_BC='#FFFAFA'_AH='1'_AV='1'_Br=[$top-$bottom]_BrS='1'_BrC='#778899'_C=Code Affaire_0"&amp;"_0_F=B='1'_U='0'_I='0'_FN='Calibri'_FS='10'_FC='#000000'_BC='#FFFFFF'_AH='1'_AV='1'_Br=[$top-$bottom]_BrS='1'_BrC='#778899'_C=Code Affaire,T=0,P=0,O=NF='Texte'_B='0'_U='0'_I='0'_FN='Calibri'_FS='10'_FC='#000000'_BC='#FFF"&amp;"FFF'_AH='1'_AV='1'_Br=[]_BrS='0'_BrC='#FFFFFF'_WpT='0':E=0,S=10,G=1_1_1_F=B='0'_U='0'_I='0'_FN='Calibri'_FS='10'_FC='#FFFFFF'_BC='#808080'_AH='1'_AV='1'_Br=[$top-$bottom]_BrS='1'_BrC='#778899'_C=_0_0_F=B='1'_U='0'_I='0'_"&amp;"FN='Calibri'_FS='10'_FC='#000000'_BC='#FFFFFF'_AH='1'_AV='1'_Br=[$top-$bottom]_BrS='1'_BrC='#778899'_C=Type de Document,T=0,P=0,O=NF='Texte'_B='0'_U='0'_I='0'_FN='Calibri'_FS='10'_FC='#000000'_BC='#FFFFFF'_AH='1'_AV='1'_"&amp;"Br=[]_BrS='0'_BrC='#FFFFFF'_WpT='0':E=0,S=2,G=0,T=0,P=0,O=NF='Texte'_B='0'_U='0'_I='0'_FN='Calibri'_FS='10'_FC='#000000'_BC='#FFFFFF'_AH='1'_AV='1'_Br=[]_BrS='0'_BrC='#FFFFFF'_WpT='0':E=0,S=3,G=0,T=0,P=0,O=NF='Texte'_B='"&amp;"0'_U='0'_I='0'_FN='Calibri'_FS='10'_FC='#000000'_BC='#FFFFFF'_AH='1'_AV='1'_Br=[]_BrS='0'_BrC='#FFFFFF'_WpT='0':E=0,S=8,G=0,T=0,P=0,O=NF='Texte'_B='0'_U='0'_I='0'_FN='Calibri'_FS='10'_FC='#000000'_BC='#FFFFFF'_AH='1'_AV="&amp;"'1'_Br=[]_BrS='0'_BrC='#FFFFFF'_WpT='0':E=0,S=5,G=0,T=0,P=0,O=NF='Texte'_B='0'_U='0'_I='0'_FN='Calibri'_FS='10'_FC='#000000'_BC='#FFFFFF'_AH='1'_AV='1'_Br=[]_BrS='0'_BrC='#FFFFFF'_WpT='0':E=0,S=6,G=0,T=0,P=0,O=NF='Texte'"&amp;"_B='0'_U='0'_I='0'_FN='Calibri'_FS='10'_FC='#000000'_BC='#FFFFFF'_AH='1'_AV='1'_Br=[]_BrS='0'_BrC='#FFFFFF'_WpT='0':E=1,S=22,G=0,T=0,P=0,O=NF='Nombre'_B='0'_U='0'_I='0'_FN='Calibri'_FS='10'_FC='#000000'_BC='#FFFFFF'_AH='"&amp;"3'_AV='1'_Br=[]_BrS='0'_BrC='#FFFFFF'_WpT='0':E=1,S=25,G=0,T=0,P=0,O=NF='Nombre'_B='0'_U='0'_I='0'_FN='Calibri'_FS='10'_FC='#000000'_BC='#FFFFFF'_AH='3'_AV='1'_Br=[]_BrS='0'_BrC='#FFFFFF'_WpT='0':E=0,S=28,G=0,T=0,P=0,O=N"&amp;"F='Nombre'_B='0'_U='0'_I='0'_FN='Calibri'_FS='10'_FC='#000000'_BC='#FFFFFF'_AH='3'_AV='1'_Br=[]_BrS='0'_BrC='#FFFFFF'_WpT='0':L=Prix de Revient Total,E=1,G=0,T=0,P=0,F=[28]*[25],Y=1,O=NF='Nombre'_B='0'_U='0'_I='0'_FN='Ca"&amp;"libri'_FS='10'_FC='#000000'_BC='#FFFFFF'_AH='3'_AV='1'_Br=[]_BrS='0'_BrC='#FFFFFF'_WpT='0':@R=A,S=3,V={0}:R=B,S=2,V={1}:R=C,S=10,V={2}:",$D$1,$J$4,$L$4)</f>
        <v/>
      </c>
    </row>
    <row r="8" spans="3:13" s="29" customFormat="1" x14ac:dyDescent="0.2">
      <c r="C8" s="20" t="s">
        <v>177</v>
      </c>
      <c r="D8" s="20" t="s">
        <v>213</v>
      </c>
      <c r="E8" s="20" t="s">
        <v>245</v>
      </c>
      <c r="F8" s="20" t="s">
        <v>246</v>
      </c>
      <c r="G8" s="20" t="s">
        <v>241</v>
      </c>
      <c r="H8" s="20" t="s">
        <v>293</v>
      </c>
      <c r="I8" s="20" t="s">
        <v>294</v>
      </c>
      <c r="J8" s="20" t="s">
        <v>256</v>
      </c>
      <c r="K8" s="20" t="s">
        <v>257</v>
      </c>
      <c r="L8" s="20" t="s">
        <v>258</v>
      </c>
      <c r="M8" s="20" t="s">
        <v>282</v>
      </c>
    </row>
    <row r="9" spans="3:13" ht="15" outlineLevel="1" x14ac:dyDescent="0.2">
      <c r="C9" s="69" t="s">
        <v>324</v>
      </c>
      <c r="D9" s="69"/>
      <c r="E9" s="69"/>
      <c r="F9" s="69"/>
      <c r="G9" s="69"/>
      <c r="H9" s="69"/>
      <c r="I9" s="69"/>
      <c r="J9" s="70">
        <v>56114.559999999998</v>
      </c>
      <c r="K9" s="70">
        <v>190</v>
      </c>
      <c r="L9" s="70">
        <v>6663.57</v>
      </c>
      <c r="M9" s="70">
        <v>47598.39</v>
      </c>
    </row>
    <row r="10" spans="3:13" outlineLevel="2" x14ac:dyDescent="0.2">
      <c r="C10" s="65" t="s">
        <v>291</v>
      </c>
      <c r="D10" s="65"/>
      <c r="E10" s="65"/>
      <c r="F10" s="65"/>
      <c r="G10" s="65"/>
      <c r="H10" s="65"/>
      <c r="I10" s="65"/>
      <c r="J10" s="67">
        <v>10471</v>
      </c>
      <c r="K10" s="67">
        <v>20</v>
      </c>
      <c r="L10" s="67">
        <v>1601.4</v>
      </c>
      <c r="M10" s="67">
        <v>10471</v>
      </c>
    </row>
    <row r="11" spans="3:13" outlineLevel="2" x14ac:dyDescent="0.2">
      <c r="C11" s="62" t="s">
        <v>217</v>
      </c>
      <c r="D11" s="62" t="s">
        <v>292</v>
      </c>
      <c r="E11" s="62" t="s">
        <v>247</v>
      </c>
      <c r="F11" s="62" t="s">
        <v>248</v>
      </c>
      <c r="G11" s="62" t="s">
        <v>325</v>
      </c>
      <c r="H11" s="62"/>
      <c r="I11" s="62"/>
      <c r="J11" s="63">
        <v>3696</v>
      </c>
      <c r="K11" s="63">
        <v>15</v>
      </c>
      <c r="L11" s="63">
        <v>246.4</v>
      </c>
      <c r="M11" s="63">
        <v>3696</v>
      </c>
    </row>
    <row r="12" spans="3:13" outlineLevel="2" x14ac:dyDescent="0.2">
      <c r="C12" s="62" t="s">
        <v>217</v>
      </c>
      <c r="D12" s="62" t="s">
        <v>292</v>
      </c>
      <c r="E12" s="62" t="s">
        <v>247</v>
      </c>
      <c r="F12" s="62" t="s">
        <v>248</v>
      </c>
      <c r="G12" s="62" t="s">
        <v>326</v>
      </c>
      <c r="H12" s="62"/>
      <c r="I12" s="62"/>
      <c r="J12" s="63">
        <v>6775</v>
      </c>
      <c r="K12" s="63">
        <v>5</v>
      </c>
      <c r="L12" s="63">
        <v>1355</v>
      </c>
      <c r="M12" s="63">
        <v>6775</v>
      </c>
    </row>
    <row r="13" spans="3:13" ht="0.95" customHeight="1" outlineLevel="1" x14ac:dyDescent="0.2"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</row>
    <row r="14" spans="3:13" outlineLevel="2" x14ac:dyDescent="0.2">
      <c r="C14" s="66" t="s">
        <v>327</v>
      </c>
      <c r="D14" s="66"/>
      <c r="E14" s="66"/>
      <c r="F14" s="66"/>
      <c r="G14" s="66"/>
      <c r="H14" s="66"/>
      <c r="I14" s="66"/>
      <c r="J14" s="68">
        <v>3247.2</v>
      </c>
      <c r="K14" s="68">
        <v>15</v>
      </c>
      <c r="L14" s="68">
        <v>406.56</v>
      </c>
      <c r="M14" s="68">
        <v>3247.2</v>
      </c>
    </row>
    <row r="15" spans="3:13" outlineLevel="2" x14ac:dyDescent="0.2">
      <c r="C15" s="62" t="s">
        <v>217</v>
      </c>
      <c r="D15" s="62" t="s">
        <v>328</v>
      </c>
      <c r="E15" s="62" t="s">
        <v>247</v>
      </c>
      <c r="F15" s="62" t="s">
        <v>248</v>
      </c>
      <c r="G15" s="62" t="s">
        <v>329</v>
      </c>
      <c r="H15" s="62"/>
      <c r="I15" s="62"/>
      <c r="J15" s="63">
        <v>818.4</v>
      </c>
      <c r="K15" s="63">
        <v>5</v>
      </c>
      <c r="L15" s="63">
        <v>163.68</v>
      </c>
      <c r="M15" s="63">
        <v>818.4</v>
      </c>
    </row>
    <row r="16" spans="3:13" outlineLevel="2" x14ac:dyDescent="0.2">
      <c r="C16" s="62" t="s">
        <v>217</v>
      </c>
      <c r="D16" s="62" t="s">
        <v>328</v>
      </c>
      <c r="E16" s="62" t="s">
        <v>247</v>
      </c>
      <c r="F16" s="62" t="s">
        <v>248</v>
      </c>
      <c r="G16" s="62" t="s">
        <v>329</v>
      </c>
      <c r="H16" s="62"/>
      <c r="I16" s="62"/>
      <c r="J16" s="63">
        <v>2428.8000000000002</v>
      </c>
      <c r="K16" s="63">
        <v>10</v>
      </c>
      <c r="L16" s="63">
        <v>242.88</v>
      </c>
      <c r="M16" s="63">
        <v>2428.8000000000002</v>
      </c>
    </row>
    <row r="17" spans="3:13" ht="0.95" customHeight="1" outlineLevel="1" x14ac:dyDescent="0.2"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</row>
    <row r="18" spans="3:13" outlineLevel="2" x14ac:dyDescent="0.2">
      <c r="C18" s="66" t="s">
        <v>330</v>
      </c>
      <c r="D18" s="66"/>
      <c r="E18" s="66"/>
      <c r="F18" s="66"/>
      <c r="G18" s="66"/>
      <c r="H18" s="66"/>
      <c r="I18" s="66"/>
      <c r="J18" s="68">
        <v>30049.16</v>
      </c>
      <c r="K18" s="68">
        <v>24</v>
      </c>
      <c r="L18" s="68">
        <v>1474.58</v>
      </c>
      <c r="M18" s="68">
        <v>30049.16</v>
      </c>
    </row>
    <row r="19" spans="3:13" outlineLevel="2" x14ac:dyDescent="0.2">
      <c r="C19" s="62" t="s">
        <v>217</v>
      </c>
      <c r="D19" s="62" t="s">
        <v>331</v>
      </c>
      <c r="E19" s="62" t="s">
        <v>247</v>
      </c>
      <c r="F19" s="62" t="s">
        <v>248</v>
      </c>
      <c r="G19" s="62" t="s">
        <v>332</v>
      </c>
      <c r="H19" s="62"/>
      <c r="I19" s="62"/>
      <c r="J19" s="63">
        <v>239.16</v>
      </c>
      <c r="K19" s="63">
        <v>2</v>
      </c>
      <c r="L19" s="63">
        <v>119.58</v>
      </c>
      <c r="M19" s="63">
        <v>239.16</v>
      </c>
    </row>
    <row r="20" spans="3:13" outlineLevel="2" x14ac:dyDescent="0.2">
      <c r="C20" s="62" t="s">
        <v>217</v>
      </c>
      <c r="D20" s="62" t="s">
        <v>331</v>
      </c>
      <c r="E20" s="62" t="s">
        <v>247</v>
      </c>
      <c r="F20" s="62" t="s">
        <v>248</v>
      </c>
      <c r="G20" s="62" t="s">
        <v>332</v>
      </c>
      <c r="H20" s="62"/>
      <c r="I20" s="62"/>
      <c r="J20" s="63">
        <v>29810</v>
      </c>
      <c r="K20" s="63">
        <v>22</v>
      </c>
      <c r="L20" s="63">
        <v>1355</v>
      </c>
      <c r="M20" s="63">
        <v>29810</v>
      </c>
    </row>
    <row r="21" spans="3:13" ht="0.95" customHeight="1" outlineLevel="1" x14ac:dyDescent="0.2"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4"/>
    </row>
    <row r="22" spans="3:13" outlineLevel="2" x14ac:dyDescent="0.2">
      <c r="C22" s="66" t="s">
        <v>333</v>
      </c>
      <c r="D22" s="66"/>
      <c r="E22" s="66"/>
      <c r="F22" s="66"/>
      <c r="G22" s="66"/>
      <c r="H22" s="66"/>
      <c r="I22" s="66"/>
      <c r="J22" s="68">
        <v>0</v>
      </c>
      <c r="K22" s="68">
        <v>1</v>
      </c>
      <c r="L22" s="68">
        <v>1780</v>
      </c>
      <c r="M22" s="68">
        <v>1780</v>
      </c>
    </row>
    <row r="23" spans="3:13" outlineLevel="2" x14ac:dyDescent="0.2">
      <c r="C23" s="62" t="s">
        <v>217</v>
      </c>
      <c r="D23" s="62" t="s">
        <v>334</v>
      </c>
      <c r="E23" s="62" t="s">
        <v>247</v>
      </c>
      <c r="F23" s="62" t="s">
        <v>248</v>
      </c>
      <c r="G23" s="62" t="s">
        <v>335</v>
      </c>
      <c r="H23" s="62"/>
      <c r="I23" s="62"/>
      <c r="J23" s="63">
        <v>0</v>
      </c>
      <c r="K23" s="63">
        <v>1</v>
      </c>
      <c r="L23" s="63">
        <v>1780</v>
      </c>
      <c r="M23" s="63">
        <v>1780</v>
      </c>
    </row>
    <row r="24" spans="3:13" ht="0.95" customHeight="1" outlineLevel="1" x14ac:dyDescent="0.2"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</row>
    <row r="25" spans="3:13" outlineLevel="2" x14ac:dyDescent="0.2">
      <c r="C25" s="66" t="s">
        <v>336</v>
      </c>
      <c r="D25" s="66"/>
      <c r="E25" s="66"/>
      <c r="F25" s="66"/>
      <c r="G25" s="66"/>
      <c r="H25" s="66"/>
      <c r="I25" s="66"/>
      <c r="J25" s="68">
        <v>1215.28</v>
      </c>
      <c r="K25" s="68">
        <v>2</v>
      </c>
      <c r="L25" s="68">
        <v>0</v>
      </c>
      <c r="M25" s="68">
        <v>0</v>
      </c>
    </row>
    <row r="26" spans="3:13" outlineLevel="2" x14ac:dyDescent="0.2">
      <c r="C26" s="62" t="s">
        <v>217</v>
      </c>
      <c r="D26" s="62" t="s">
        <v>337</v>
      </c>
      <c r="E26" s="62" t="s">
        <v>247</v>
      </c>
      <c r="F26" s="62" t="s">
        <v>248</v>
      </c>
      <c r="G26" s="62" t="s">
        <v>338</v>
      </c>
      <c r="H26" s="62"/>
      <c r="I26" s="62"/>
      <c r="J26" s="63">
        <v>1215.28</v>
      </c>
      <c r="K26" s="63">
        <v>2</v>
      </c>
      <c r="L26" s="63">
        <v>0</v>
      </c>
      <c r="M26" s="63">
        <v>0</v>
      </c>
    </row>
    <row r="27" spans="3:13" ht="0.95" customHeight="1" outlineLevel="1" x14ac:dyDescent="0.2"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</row>
    <row r="28" spans="3:13" outlineLevel="2" x14ac:dyDescent="0.2">
      <c r="C28" s="66" t="s">
        <v>237</v>
      </c>
      <c r="D28" s="66"/>
      <c r="E28" s="66"/>
      <c r="F28" s="66"/>
      <c r="G28" s="66"/>
      <c r="H28" s="66"/>
      <c r="I28" s="66"/>
      <c r="J28" s="68">
        <v>7513.12</v>
      </c>
      <c r="K28" s="68">
        <v>120</v>
      </c>
      <c r="L28" s="68">
        <v>12</v>
      </c>
      <c r="M28" s="68">
        <v>72</v>
      </c>
    </row>
    <row r="29" spans="3:13" outlineLevel="2" x14ac:dyDescent="0.2">
      <c r="C29" s="62" t="s">
        <v>217</v>
      </c>
      <c r="D29" s="62" t="s">
        <v>216</v>
      </c>
      <c r="E29" s="62" t="s">
        <v>247</v>
      </c>
      <c r="F29" s="62" t="s">
        <v>248</v>
      </c>
      <c r="G29" s="62" t="s">
        <v>339</v>
      </c>
      <c r="H29" s="62"/>
      <c r="I29" s="62"/>
      <c r="J29" s="63">
        <v>2000</v>
      </c>
      <c r="K29" s="63">
        <v>5</v>
      </c>
      <c r="L29" s="63">
        <v>0</v>
      </c>
      <c r="M29" s="63">
        <v>0</v>
      </c>
    </row>
    <row r="30" spans="3:13" outlineLevel="2" x14ac:dyDescent="0.2">
      <c r="C30" s="62" t="s">
        <v>217</v>
      </c>
      <c r="D30" s="62" t="s">
        <v>216</v>
      </c>
      <c r="E30" s="62" t="s">
        <v>247</v>
      </c>
      <c r="F30" s="62" t="s">
        <v>248</v>
      </c>
      <c r="G30" s="62" t="s">
        <v>340</v>
      </c>
      <c r="H30" s="62"/>
      <c r="I30" s="62"/>
      <c r="J30" s="63">
        <v>4771.9799999999996</v>
      </c>
      <c r="K30" s="63">
        <v>11</v>
      </c>
      <c r="L30" s="63">
        <v>0</v>
      </c>
      <c r="M30" s="63">
        <v>0</v>
      </c>
    </row>
    <row r="31" spans="3:13" outlineLevel="2" x14ac:dyDescent="0.2">
      <c r="C31" s="62" t="s">
        <v>217</v>
      </c>
      <c r="D31" s="62" t="s">
        <v>216</v>
      </c>
      <c r="E31" s="62" t="s">
        <v>247</v>
      </c>
      <c r="F31" s="62" t="s">
        <v>248</v>
      </c>
      <c r="G31" s="62" t="s">
        <v>340</v>
      </c>
      <c r="H31" s="62" t="s">
        <v>341</v>
      </c>
      <c r="I31" s="62"/>
      <c r="J31" s="63">
        <v>0</v>
      </c>
      <c r="K31" s="63">
        <v>0</v>
      </c>
      <c r="L31" s="63">
        <v>0</v>
      </c>
      <c r="M31" s="63">
        <v>0</v>
      </c>
    </row>
    <row r="32" spans="3:13" outlineLevel="2" x14ac:dyDescent="0.2">
      <c r="C32" s="62" t="s">
        <v>217</v>
      </c>
      <c r="D32" s="62" t="s">
        <v>216</v>
      </c>
      <c r="E32" s="62" t="s">
        <v>247</v>
      </c>
      <c r="F32" s="62" t="s">
        <v>248</v>
      </c>
      <c r="G32" s="62" t="s">
        <v>340</v>
      </c>
      <c r="H32" s="62" t="s">
        <v>341</v>
      </c>
      <c r="I32" s="62" t="s">
        <v>342</v>
      </c>
      <c r="J32" s="63">
        <v>0</v>
      </c>
      <c r="K32" s="63">
        <v>0</v>
      </c>
      <c r="L32" s="63">
        <v>0</v>
      </c>
      <c r="M32" s="63">
        <v>0</v>
      </c>
    </row>
    <row r="33" spans="3:13" outlineLevel="2" x14ac:dyDescent="0.2">
      <c r="C33" s="62" t="s">
        <v>217</v>
      </c>
      <c r="D33" s="62" t="s">
        <v>216</v>
      </c>
      <c r="E33" s="62" t="s">
        <v>247</v>
      </c>
      <c r="F33" s="62" t="s">
        <v>248</v>
      </c>
      <c r="G33" s="62" t="s">
        <v>340</v>
      </c>
      <c r="H33" s="62" t="s">
        <v>341</v>
      </c>
      <c r="I33" s="62" t="s">
        <v>343</v>
      </c>
      <c r="J33" s="63">
        <v>0</v>
      </c>
      <c r="K33" s="63">
        <v>0</v>
      </c>
      <c r="L33" s="63">
        <v>0</v>
      </c>
      <c r="M33" s="63">
        <v>0</v>
      </c>
    </row>
    <row r="34" spans="3:13" outlineLevel="2" x14ac:dyDescent="0.2">
      <c r="C34" s="62" t="s">
        <v>217</v>
      </c>
      <c r="D34" s="62" t="s">
        <v>216</v>
      </c>
      <c r="E34" s="62" t="s">
        <v>247</v>
      </c>
      <c r="F34" s="62" t="s">
        <v>248</v>
      </c>
      <c r="G34" s="62" t="s">
        <v>340</v>
      </c>
      <c r="H34" s="62" t="s">
        <v>341</v>
      </c>
      <c r="I34" s="62" t="s">
        <v>344</v>
      </c>
      <c r="J34" s="63">
        <v>0</v>
      </c>
      <c r="K34" s="63">
        <v>0</v>
      </c>
      <c r="L34" s="63">
        <v>0</v>
      </c>
      <c r="M34" s="63">
        <v>0</v>
      </c>
    </row>
    <row r="35" spans="3:13" outlineLevel="2" x14ac:dyDescent="0.2">
      <c r="C35" s="62" t="s">
        <v>217</v>
      </c>
      <c r="D35" s="62" t="s">
        <v>216</v>
      </c>
      <c r="E35" s="62" t="s">
        <v>247</v>
      </c>
      <c r="F35" s="62" t="s">
        <v>248</v>
      </c>
      <c r="G35" s="62" t="s">
        <v>340</v>
      </c>
      <c r="H35" s="62" t="s">
        <v>341</v>
      </c>
      <c r="I35" s="62" t="s">
        <v>345</v>
      </c>
      <c r="J35" s="63">
        <v>0</v>
      </c>
      <c r="K35" s="63">
        <v>0</v>
      </c>
      <c r="L35" s="63">
        <v>0</v>
      </c>
      <c r="M35" s="63">
        <v>0</v>
      </c>
    </row>
    <row r="36" spans="3:13" outlineLevel="2" x14ac:dyDescent="0.2">
      <c r="C36" s="62" t="s">
        <v>217</v>
      </c>
      <c r="D36" s="62" t="s">
        <v>216</v>
      </c>
      <c r="E36" s="62" t="s">
        <v>247</v>
      </c>
      <c r="F36" s="62" t="s">
        <v>248</v>
      </c>
      <c r="G36" s="62" t="s">
        <v>340</v>
      </c>
      <c r="H36" s="62" t="s">
        <v>341</v>
      </c>
      <c r="I36" s="62" t="s">
        <v>346</v>
      </c>
      <c r="J36" s="63">
        <v>0</v>
      </c>
      <c r="K36" s="63">
        <v>0</v>
      </c>
      <c r="L36" s="63">
        <v>0</v>
      </c>
      <c r="M36" s="63">
        <v>0</v>
      </c>
    </row>
    <row r="37" spans="3:13" outlineLevel="2" x14ac:dyDescent="0.2">
      <c r="C37" s="62" t="s">
        <v>217</v>
      </c>
      <c r="D37" s="62" t="s">
        <v>216</v>
      </c>
      <c r="E37" s="62" t="s">
        <v>247</v>
      </c>
      <c r="F37" s="62" t="s">
        <v>248</v>
      </c>
      <c r="G37" s="62" t="s">
        <v>340</v>
      </c>
      <c r="H37" s="62" t="s">
        <v>341</v>
      </c>
      <c r="I37" s="62" t="s">
        <v>347</v>
      </c>
      <c r="J37" s="63">
        <v>0</v>
      </c>
      <c r="K37" s="63">
        <v>0</v>
      </c>
      <c r="L37" s="63">
        <v>0</v>
      </c>
      <c r="M37" s="63">
        <v>0</v>
      </c>
    </row>
    <row r="38" spans="3:13" outlineLevel="2" x14ac:dyDescent="0.2">
      <c r="C38" s="62" t="s">
        <v>217</v>
      </c>
      <c r="D38" s="62" t="s">
        <v>216</v>
      </c>
      <c r="E38" s="62" t="s">
        <v>247</v>
      </c>
      <c r="F38" s="62" t="s">
        <v>248</v>
      </c>
      <c r="G38" s="62" t="s">
        <v>340</v>
      </c>
      <c r="H38" s="62" t="s">
        <v>341</v>
      </c>
      <c r="I38" s="62" t="s">
        <v>348</v>
      </c>
      <c r="J38" s="63">
        <v>0</v>
      </c>
      <c r="K38" s="63">
        <v>0</v>
      </c>
      <c r="L38" s="63">
        <v>0</v>
      </c>
      <c r="M38" s="63">
        <v>0</v>
      </c>
    </row>
    <row r="39" spans="3:13" outlineLevel="2" x14ac:dyDescent="0.2">
      <c r="C39" s="62" t="s">
        <v>217</v>
      </c>
      <c r="D39" s="62" t="s">
        <v>216</v>
      </c>
      <c r="E39" s="62" t="s">
        <v>247</v>
      </c>
      <c r="F39" s="62" t="s">
        <v>248</v>
      </c>
      <c r="G39" s="62" t="s">
        <v>340</v>
      </c>
      <c r="H39" s="62" t="s">
        <v>348</v>
      </c>
      <c r="I39" s="62"/>
      <c r="J39" s="63">
        <v>0</v>
      </c>
      <c r="K39" s="63">
        <v>0</v>
      </c>
      <c r="L39" s="63">
        <v>0</v>
      </c>
      <c r="M39" s="63">
        <v>0</v>
      </c>
    </row>
    <row r="40" spans="3:13" outlineLevel="2" x14ac:dyDescent="0.2">
      <c r="C40" s="62" t="s">
        <v>217</v>
      </c>
      <c r="D40" s="62" t="s">
        <v>216</v>
      </c>
      <c r="E40" s="62" t="s">
        <v>247</v>
      </c>
      <c r="F40" s="62" t="s">
        <v>248</v>
      </c>
      <c r="G40" s="62" t="s">
        <v>340</v>
      </c>
      <c r="H40" s="62" t="s">
        <v>348</v>
      </c>
      <c r="I40" s="62" t="s">
        <v>349</v>
      </c>
      <c r="J40" s="63">
        <v>0</v>
      </c>
      <c r="K40" s="63">
        <v>0</v>
      </c>
      <c r="L40" s="63">
        <v>0</v>
      </c>
      <c r="M40" s="63">
        <v>0</v>
      </c>
    </row>
    <row r="41" spans="3:13" outlineLevel="2" x14ac:dyDescent="0.2">
      <c r="C41" s="62" t="s">
        <v>217</v>
      </c>
      <c r="D41" s="62" t="s">
        <v>216</v>
      </c>
      <c r="E41" s="62" t="s">
        <v>247</v>
      </c>
      <c r="F41" s="62" t="s">
        <v>248</v>
      </c>
      <c r="G41" s="62" t="s">
        <v>340</v>
      </c>
      <c r="H41" s="62" t="s">
        <v>348</v>
      </c>
      <c r="I41" s="62" t="s">
        <v>350</v>
      </c>
      <c r="J41" s="63">
        <v>0</v>
      </c>
      <c r="K41" s="63">
        <v>0</v>
      </c>
      <c r="L41" s="63">
        <v>0</v>
      </c>
      <c r="M41" s="63">
        <v>0</v>
      </c>
    </row>
    <row r="42" spans="3:13" outlineLevel="2" x14ac:dyDescent="0.2">
      <c r="C42" s="62" t="s">
        <v>217</v>
      </c>
      <c r="D42" s="62" t="s">
        <v>216</v>
      </c>
      <c r="E42" s="62" t="s">
        <v>247</v>
      </c>
      <c r="F42" s="62" t="s">
        <v>248</v>
      </c>
      <c r="G42" s="62" t="s">
        <v>340</v>
      </c>
      <c r="H42" s="62" t="s">
        <v>348</v>
      </c>
      <c r="I42" s="62" t="s">
        <v>351</v>
      </c>
      <c r="J42" s="63">
        <v>0</v>
      </c>
      <c r="K42" s="63">
        <v>0</v>
      </c>
      <c r="L42" s="63">
        <v>0</v>
      </c>
      <c r="M42" s="63">
        <v>0</v>
      </c>
    </row>
    <row r="43" spans="3:13" outlineLevel="2" x14ac:dyDescent="0.2">
      <c r="C43" s="62" t="s">
        <v>217</v>
      </c>
      <c r="D43" s="62" t="s">
        <v>216</v>
      </c>
      <c r="E43" s="62" t="s">
        <v>247</v>
      </c>
      <c r="F43" s="62" t="s">
        <v>248</v>
      </c>
      <c r="G43" s="62" t="s">
        <v>352</v>
      </c>
      <c r="H43" s="62"/>
      <c r="I43" s="62"/>
      <c r="J43" s="63">
        <v>210</v>
      </c>
      <c r="K43" s="63">
        <v>6</v>
      </c>
      <c r="L43" s="63">
        <v>12</v>
      </c>
      <c r="M43" s="63">
        <v>72</v>
      </c>
    </row>
    <row r="44" spans="3:13" outlineLevel="2" x14ac:dyDescent="0.2">
      <c r="C44" s="62" t="s">
        <v>217</v>
      </c>
      <c r="D44" s="62" t="s">
        <v>216</v>
      </c>
      <c r="E44" s="62" t="s">
        <v>247</v>
      </c>
      <c r="F44" s="62" t="s">
        <v>248</v>
      </c>
      <c r="G44" s="62" t="s">
        <v>352</v>
      </c>
      <c r="H44" s="62"/>
      <c r="I44" s="62"/>
      <c r="J44" s="63">
        <v>435</v>
      </c>
      <c r="K44" s="63">
        <v>3</v>
      </c>
      <c r="L44" s="63">
        <v>0</v>
      </c>
      <c r="M44" s="63">
        <v>0</v>
      </c>
    </row>
    <row r="45" spans="3:13" outlineLevel="2" x14ac:dyDescent="0.2">
      <c r="C45" s="62" t="s">
        <v>217</v>
      </c>
      <c r="D45" s="62" t="s">
        <v>216</v>
      </c>
      <c r="E45" s="62" t="s">
        <v>247</v>
      </c>
      <c r="F45" s="62" t="s">
        <v>248</v>
      </c>
      <c r="G45" s="62" t="s">
        <v>353</v>
      </c>
      <c r="H45" s="62"/>
      <c r="I45" s="62"/>
      <c r="J45" s="63">
        <v>96.14</v>
      </c>
      <c r="K45" s="63">
        <v>95</v>
      </c>
      <c r="L45" s="63">
        <v>0</v>
      </c>
      <c r="M45" s="63">
        <v>0</v>
      </c>
    </row>
    <row r="46" spans="3:13" ht="0.95" customHeight="1" outlineLevel="1" x14ac:dyDescent="0.2"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</row>
    <row r="47" spans="3:13" outlineLevel="2" x14ac:dyDescent="0.2">
      <c r="C47" s="66" t="s">
        <v>354</v>
      </c>
      <c r="D47" s="66"/>
      <c r="E47" s="66"/>
      <c r="F47" s="66"/>
      <c r="G47" s="66"/>
      <c r="H47" s="66"/>
      <c r="I47" s="66"/>
      <c r="J47" s="68">
        <v>1857.92</v>
      </c>
      <c r="K47" s="68">
        <v>4</v>
      </c>
      <c r="L47" s="68">
        <v>724.03</v>
      </c>
      <c r="M47" s="68">
        <v>1004.03</v>
      </c>
    </row>
    <row r="48" spans="3:13" outlineLevel="2" x14ac:dyDescent="0.2">
      <c r="C48" s="62" t="s">
        <v>217</v>
      </c>
      <c r="D48" s="62" t="s">
        <v>355</v>
      </c>
      <c r="E48" s="62" t="s">
        <v>247</v>
      </c>
      <c r="F48" s="62" t="s">
        <v>248</v>
      </c>
      <c r="G48" s="62" t="s">
        <v>356</v>
      </c>
      <c r="H48" s="62"/>
      <c r="I48" s="62"/>
      <c r="J48" s="63">
        <v>282.72000000000003</v>
      </c>
      <c r="K48" s="63">
        <v>1</v>
      </c>
      <c r="L48" s="63">
        <v>171.35</v>
      </c>
      <c r="M48" s="63">
        <v>171.35</v>
      </c>
    </row>
    <row r="49" spans="3:13" outlineLevel="2" x14ac:dyDescent="0.2">
      <c r="C49" s="62" t="s">
        <v>217</v>
      </c>
      <c r="D49" s="62" t="s">
        <v>355</v>
      </c>
      <c r="E49" s="62" t="s">
        <v>247</v>
      </c>
      <c r="F49" s="62" t="s">
        <v>248</v>
      </c>
      <c r="G49" s="62" t="s">
        <v>356</v>
      </c>
      <c r="H49" s="62"/>
      <c r="I49" s="62"/>
      <c r="J49" s="63">
        <v>545.6</v>
      </c>
      <c r="K49" s="63">
        <v>1</v>
      </c>
      <c r="L49" s="63">
        <v>272.68</v>
      </c>
      <c r="M49" s="63">
        <v>272.68</v>
      </c>
    </row>
    <row r="50" spans="3:13" outlineLevel="2" x14ac:dyDescent="0.2">
      <c r="C50" s="62" t="s">
        <v>217</v>
      </c>
      <c r="D50" s="62" t="s">
        <v>355</v>
      </c>
      <c r="E50" s="62" t="s">
        <v>247</v>
      </c>
      <c r="F50" s="62" t="s">
        <v>248</v>
      </c>
      <c r="G50" s="62" t="s">
        <v>356</v>
      </c>
      <c r="H50" s="62"/>
      <c r="I50" s="62"/>
      <c r="J50" s="63">
        <v>1029.5999999999999</v>
      </c>
      <c r="K50" s="63">
        <v>2</v>
      </c>
      <c r="L50" s="63">
        <v>280</v>
      </c>
      <c r="M50" s="63">
        <v>560</v>
      </c>
    </row>
    <row r="51" spans="3:13" ht="0.95" customHeight="1" outlineLevel="1" x14ac:dyDescent="0.2"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4"/>
    </row>
    <row r="52" spans="3:13" outlineLevel="2" x14ac:dyDescent="0.2">
      <c r="C52" s="66" t="s">
        <v>238</v>
      </c>
      <c r="D52" s="66"/>
      <c r="E52" s="66"/>
      <c r="F52" s="66"/>
      <c r="G52" s="66"/>
      <c r="H52" s="66"/>
      <c r="I52" s="66"/>
      <c r="J52" s="68">
        <v>1760.88</v>
      </c>
      <c r="K52" s="68">
        <v>4</v>
      </c>
      <c r="L52" s="68">
        <v>665</v>
      </c>
      <c r="M52" s="68">
        <v>975</v>
      </c>
    </row>
    <row r="53" spans="3:13" outlineLevel="2" x14ac:dyDescent="0.2">
      <c r="C53" s="62" t="s">
        <v>217</v>
      </c>
      <c r="D53" s="62" t="s">
        <v>214</v>
      </c>
      <c r="E53" s="62" t="s">
        <v>247</v>
      </c>
      <c r="F53" s="62" t="s">
        <v>248</v>
      </c>
      <c r="G53" s="62" t="s">
        <v>357</v>
      </c>
      <c r="H53" s="62"/>
      <c r="I53" s="62"/>
      <c r="J53" s="63">
        <v>818.4</v>
      </c>
      <c r="K53" s="63">
        <v>3</v>
      </c>
      <c r="L53" s="63">
        <v>155</v>
      </c>
      <c r="M53" s="63">
        <v>465</v>
      </c>
    </row>
    <row r="54" spans="3:13" outlineLevel="2" x14ac:dyDescent="0.2">
      <c r="C54" s="62" t="s">
        <v>217</v>
      </c>
      <c r="D54" s="62" t="s">
        <v>214</v>
      </c>
      <c r="E54" s="62" t="s">
        <v>247</v>
      </c>
      <c r="F54" s="62" t="s">
        <v>248</v>
      </c>
      <c r="G54" s="62" t="s">
        <v>357</v>
      </c>
      <c r="H54" s="62"/>
      <c r="I54" s="62"/>
      <c r="J54" s="63">
        <v>942.48</v>
      </c>
      <c r="K54" s="63">
        <v>1</v>
      </c>
      <c r="L54" s="63">
        <v>510</v>
      </c>
      <c r="M54" s="63">
        <v>510</v>
      </c>
    </row>
    <row r="55" spans="3:13" ht="0.95" customHeight="1" outlineLevel="1" x14ac:dyDescent="0.2">
      <c r="C55" s="23"/>
      <c r="D55" s="23"/>
      <c r="E55" s="23"/>
      <c r="F55" s="23"/>
      <c r="G55" s="23"/>
      <c r="H55" s="23"/>
      <c r="I55" s="23"/>
      <c r="J55" s="24"/>
      <c r="K55" s="24"/>
      <c r="L55" s="24"/>
      <c r="M55" s="24"/>
    </row>
    <row r="56" spans="3:13" ht="0.95" customHeight="1" x14ac:dyDescent="0.2">
      <c r="C56" s="2"/>
      <c r="D56" s="2"/>
      <c r="E56" s="2"/>
      <c r="F56" s="2"/>
      <c r="G56" s="2"/>
      <c r="H56" s="2"/>
      <c r="I56" s="2"/>
      <c r="J56" s="21"/>
      <c r="K56" s="21"/>
      <c r="L56" s="21"/>
      <c r="M56" s="21"/>
    </row>
    <row r="57" spans="3:13" x14ac:dyDescent="0.2">
      <c r="C57" s="3"/>
      <c r="D57" s="3"/>
      <c r="E57" s="3"/>
      <c r="F57" s="3"/>
      <c r="G57" s="3"/>
      <c r="H57" s="3"/>
      <c r="I57" s="3"/>
      <c r="J57" s="22"/>
      <c r="K57" s="22"/>
      <c r="L57" s="22"/>
      <c r="M57" s="22"/>
    </row>
    <row r="58" spans="3:13" x14ac:dyDescent="0.2">
      <c r="C58" s="3"/>
      <c r="D58" s="3"/>
      <c r="E58" s="3"/>
      <c r="F58" s="3"/>
      <c r="G58" s="3"/>
      <c r="H58" s="3"/>
      <c r="I58" s="3"/>
      <c r="J58" s="22"/>
      <c r="K58" s="22"/>
      <c r="L58" s="22"/>
      <c r="M58" s="22"/>
    </row>
    <row r="134" spans="3:12" x14ac:dyDescent="0.2">
      <c r="C134" s="3"/>
      <c r="D134" s="3"/>
      <c r="E134" s="3"/>
      <c r="F134" s="3"/>
      <c r="G134" s="3"/>
      <c r="H134" s="3"/>
      <c r="I134" s="22"/>
      <c r="J134" s="22"/>
      <c r="K134" s="22"/>
      <c r="L134" s="64"/>
    </row>
    <row r="187" spans="3:12" x14ac:dyDescent="0.2">
      <c r="C187" s="3"/>
      <c r="D187" s="3"/>
      <c r="E187" s="3"/>
      <c r="F187" s="3"/>
      <c r="G187" s="3"/>
      <c r="H187" s="3"/>
      <c r="I187" s="22"/>
      <c r="J187" s="22"/>
      <c r="K187" s="22"/>
      <c r="L187" s="64"/>
    </row>
    <row r="339" spans="9:9" x14ac:dyDescent="0.2">
      <c r="I339" s="3"/>
    </row>
    <row r="357" spans="3:8" x14ac:dyDescent="0.2">
      <c r="C357" s="3"/>
      <c r="D357" s="3"/>
      <c r="E357" s="3"/>
      <c r="F357" s="3"/>
      <c r="G357" s="3"/>
      <c r="H357" s="3"/>
    </row>
    <row r="467" spans="3:8" x14ac:dyDescent="0.2">
      <c r="C467" s="3"/>
      <c r="D467" s="3"/>
      <c r="E467" s="3"/>
      <c r="F467" s="3"/>
      <c r="G467" s="3"/>
      <c r="H467" s="3"/>
    </row>
  </sheetData>
  <mergeCells count="1">
    <mergeCell ref="D1:H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3BFC-C657-4B48-BAF5-7D4BC4547454}">
  <dimension ref="C1:T426"/>
  <sheetViews>
    <sheetView showGridLines="0" zoomScaleNormal="100" workbookViewId="0">
      <pane ySplit="8" topLeftCell="A9" activePane="bottomLeft" state="frozen"/>
      <selection pane="bottomLeft" activeCell="I3" sqref="I3"/>
    </sheetView>
  </sheetViews>
  <sheetFormatPr baseColWidth="10" defaultRowHeight="14.25" outlineLevelRow="1" x14ac:dyDescent="0.2"/>
  <cols>
    <col min="1" max="2" width="4.875" customWidth="1"/>
    <col min="3" max="3" width="10.25" bestFit="1" customWidth="1"/>
    <col min="4" max="4" width="25.75" customWidth="1"/>
    <col min="5" max="5" width="11.375" customWidth="1"/>
    <col min="6" max="6" width="12.5" customWidth="1"/>
    <col min="7" max="8" width="12.375" customWidth="1"/>
    <col min="9" max="9" width="38.125" customWidth="1"/>
    <col min="10" max="10" width="9.875" customWidth="1"/>
    <col min="11" max="12" width="9.625" customWidth="1"/>
    <col min="13" max="19" width="9.125" customWidth="1"/>
  </cols>
  <sheetData>
    <row r="1" spans="3:20" ht="48" customHeight="1" thickBot="1" x14ac:dyDescent="0.25">
      <c r="D1" s="82" t="s">
        <v>281</v>
      </c>
      <c r="E1" s="129" t="str">
        <f>'Tableau de Bord'!G3</f>
        <v>Salon international Bijorhca -Paris</v>
      </c>
      <c r="F1" s="129"/>
      <c r="G1" s="129"/>
      <c r="H1" s="129"/>
    </row>
    <row r="7" spans="3:20" x14ac:dyDescent="0.2">
      <c r="C7" t="str">
        <f>_xll.Assistant.XL.RIK_AL("INF12__2_0_1,F=B='1',U='0',I='0',FN='Calibri',FS='10',FC='#FFFFFF',BC='#A5A5A5',AH='1',AV='1',Br=[$top-$bottom],BrS='1',BrC='#778899'_1,C=Total,F=B='1',U='0',I='0',FN='Calibri',FS='10',FC='#000000',BC='#FFFFFF',AH='1',AV"&amp;"='1',Br=[$top-$bottom],BrS='1',BrC='#778899'_0_0_0_1_D=39x17;INF15@E=0,S=32,G=1_1_1_F=B='1'_U='0'_I='0'_FN='Calibri'_FS='11'_FC='#C71585'_BC='#FFFAFA'_AH='1'_AV='1'_Br=[$top-$bottom]_BrS='1'_BrC='#778899'_C=Code Projet_0"&amp;"_0_F=B='1'_U='0'_I='0'_FN='Calibri'_FS='10'_FC='#000000'_BC='#FFFFFF'_AH='1'_AV='1'_Br=[$top-$bottom]_BrS='1'_BrC='#778899'_C=Code Projet,T=0,P=0,O=NF='Texte'_B='0'_U='0'_I='0'_FN='Calibri'_FS='10'_FC='#000000'_BC='#FFFF"&amp;"FF'_AH='1'_AV='1'_Br=[]_BrS='0'_BrC='#FFFFFF'_WpT='0':E=0,S=33,G=0,T=0,P=0,O=NF='Texte'_B='0'_U='0'_I='0'_FN='Calibri'_FS='10'_FC='#000000'_BC='#FFFFFF'_AH='1'_AV='1'_Br=[]_BrS='0'_BrC='#FFFFFF'_WpT='0':E=0,S=31,G=0,T=0,"&amp;"P=0,O=NF='Texte'_B='0'_U='0'_I='0'_FN='Calibri'_FS='10'_FC='#000000'_BC='#FFFFFF'_AH='1'_AV='1'_Br=[]_BrS='0'_BrC='#FFFFFF'_WpT='0':E=0,S=35,G=0,T=0,P=0,O=NF='Texte'_B='0'_U='0'_I='0'_FN='Calibri'_FS='10'_FC='#000000'_BC"&amp;"='#FFFFFF'_AH='1'_AV='1'_Br=[]_BrS='0'_BrC='#FFFFFF'_WpT='0':E=0,S=41,G=0,T=0,P=0,O=NF='Date'_B='0'_U='0'_I='0'_FN='Calibri'_FS='10'_FC='#000000'_BC='#FFFFFF'_AH='1'_AV='1'_Br=[]_BrS='0'_BrC='#FFFFFF'_WpT='0':E=0,S=45,G="&amp;"0,T=0,P=0,O=NF='Date'_B='0'_U='0'_I='0'_FN='Calibri'_FS='10'_FC='#000000'_BC='#FFFFFF'_AH='1'_AV='1'_Br=[]_BrS='0'_BrC='#FFFFFF'_WpT='0':E=0,S=36,G=0,T=0,P=0,O=NF='Texte'_B='0'_U='0'_I='0'_FN='Calibri'_FS='10'_FC='#00000"&amp;"0'_BC='#FFFFFF'_AH='1'_AV='1'_Br=[]_BrS='0'_BrC='#FFFFFF'_WpT='0':E=0,S=37,G=0,T=0,P=0,O=NF='Texte'_B='0'_U='0'_I='0'_FN='Calibri'_FS='10'_FC='#000000'_BC='#FFFFFF'_AH='1'_AV='1'_Br=[]_BrS='0'_BrC='#FFFFFF'_WpT='0':E=0,S"&amp;"=39,G=0,T=0,P=0,O=NF='Texte'_B='0'_U='0'_I='0'_FN='Calibri'_FS='10'_FC='#000000'_BC='#FFFFFF'_AH='1'_AV='1'_Br=[]_BrS='0'_BrC='#FFFFFF'_WpT='0':E=0,S=40,G=0,T=0,P=0,O=NF='Texte'_B='0'_U='0'_I='0'_FN='Calibri'_FS='10'_FC="&amp;"'#000000'_BC='#FFFFFF'_AH='1'_AV='1'_Br=[]_BrS='0'_BrC='#FFFFFF'_WpT='0':E=1,S=49,G=0,T=0,P=0,O=NF='Nombre'_B='0'_U='0'_I='0'_FN='Calibri'_FS='10'_FC='#000000'_BC='#FFFFFF'_AH='3'_AV='1'_Br=[]_BrS='0'_BrC='#FFFFFF'_WpT='"&amp;"0':E=1,S=50,G=0,T=0,P=0,O=NF='Nombre'_B='0'_U='0'_I='0'_FN='Calibri'_FS='10'_FC='#000000'_BC='#FFFFFF'_AH='3'_AV='1'_Br=[]_BrS='0'_BrC='#FFFFFF'_WpT='0':E=1,S=51,G=0,T=0,P=0,O=NF='Nombre'_B='0'_U='0'_I='0'_FN='Calibri'_F"&amp;"S='10'_FC='#000000'_BC='#FFFFFF'_AH='3'_AV='1'_Br=[]_BrS='0'_BrC='#FFFFFF'_WpT='0':E=1,S=52,G=0,T=0,P=0,O=NF='Nombre'_B='0'_U='0'_I='0'_FN='Calibri'_FS='10'_FC='#000000'_BC='#FFFFFF'_AH='3'_AV='1'_Br=[]_BrS='0'_BrC='#FFF"&amp;"FFF'_WpT='0':E=1,S=53,G=0,T=0,P=0,O=NF='Nombre'_B='0'_U='0'_I='0'_FN='Calibri'_FS='10'_FC='#000000'_BC='#FFFFFF'_AH='3'_AV='1'_Br=[]_BrS='0'_BrC='#FFFFFF'_WpT='0':E=1,S=54,G=0,T=0,P=0,O=NF='Nombre'_B='0'_U='0'_I='0'_FN='"&amp;"Calibri'_FS='10'_FC='#000000'_BC='#FFFFFF'_AH='3'_AV='1'_Br=[]_BrS='0'_BrC='#FFFFFF'_WpT='0':E=1,S=55,G=0,T=0,P=0,O=NF='Nombre'_B='0'_U='0'_I='0'_FN='Calibri'_FS='10'_FC='#000000'_BC='#FFFFFF'_AH='3'_AV='1'_Br=[]_BrS='0'"&amp;"_BrC='#FFFFFF'_WpT='0':@R=A,S=3,V={0}:R=B,S=31,V={1}:R=C,S=33,V={2}:R=D,S=35,V=&lt;&gt;Opération:",'Tableau de Bord'!$G$3,'Tableau de Bord'!$M$4,'Tableau de Bord'!$M$5)</f>
        <v/>
      </c>
    </row>
    <row r="8" spans="3:20" s="29" customFormat="1" x14ac:dyDescent="0.2">
      <c r="C8" s="20" t="s">
        <v>179</v>
      </c>
      <c r="D8" s="20" t="s">
        <v>259</v>
      </c>
      <c r="E8" s="20" t="s">
        <v>178</v>
      </c>
      <c r="F8" s="20" t="s">
        <v>186</v>
      </c>
      <c r="G8" s="20" t="s">
        <v>267</v>
      </c>
      <c r="H8" s="20" t="s">
        <v>268</v>
      </c>
      <c r="I8" s="20" t="s">
        <v>187</v>
      </c>
      <c r="J8" s="20" t="s">
        <v>260</v>
      </c>
      <c r="K8" s="20" t="s">
        <v>261</v>
      </c>
      <c r="L8" s="20" t="s">
        <v>266</v>
      </c>
      <c r="M8" s="20" t="s">
        <v>242</v>
      </c>
      <c r="N8" s="20" t="s">
        <v>243</v>
      </c>
      <c r="O8" s="20" t="s">
        <v>244</v>
      </c>
      <c r="P8" s="20" t="s">
        <v>295</v>
      </c>
      <c r="Q8" s="20" t="s">
        <v>296</v>
      </c>
      <c r="R8" s="20" t="s">
        <v>297</v>
      </c>
      <c r="S8" s="20" t="s">
        <v>298</v>
      </c>
      <c r="T8"/>
    </row>
    <row r="9" spans="3:20" ht="15" outlineLevel="1" x14ac:dyDescent="0.2">
      <c r="C9" s="69" t="s">
        <v>358</v>
      </c>
      <c r="D9" s="69"/>
      <c r="E9" s="69"/>
      <c r="F9" s="69"/>
      <c r="G9" s="83"/>
      <c r="H9" s="83"/>
      <c r="I9" s="69"/>
      <c r="J9" s="69"/>
      <c r="K9" s="69"/>
      <c r="L9" s="69"/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spans="3:20" outlineLevel="1" x14ac:dyDescent="0.2">
      <c r="C10" s="62"/>
      <c r="D10" s="62"/>
      <c r="E10" s="62" t="s">
        <v>269</v>
      </c>
      <c r="F10" s="62" t="s">
        <v>188</v>
      </c>
      <c r="G10" s="79"/>
      <c r="H10" s="79"/>
      <c r="I10" s="62"/>
      <c r="J10" s="62"/>
      <c r="K10" s="62"/>
      <c r="L10" s="62"/>
      <c r="M10" s="63"/>
      <c r="N10" s="63"/>
      <c r="O10" s="63"/>
      <c r="P10" s="63"/>
      <c r="Q10" s="63"/>
      <c r="R10" s="63"/>
      <c r="S10" s="63"/>
      <c r="T10" s="22"/>
    </row>
    <row r="11" spans="3:20" ht="0.95" customHeight="1" x14ac:dyDescent="0.2">
      <c r="C11" s="23"/>
      <c r="D11" s="23"/>
      <c r="E11" s="23"/>
      <c r="F11" s="23"/>
      <c r="G11" s="81"/>
      <c r="H11" s="81"/>
      <c r="I11" s="23"/>
      <c r="J11" s="23"/>
      <c r="K11" s="23"/>
      <c r="L11" s="23"/>
      <c r="M11" s="24"/>
      <c r="N11" s="24"/>
      <c r="O11" s="24"/>
      <c r="P11" s="24"/>
      <c r="Q11" s="24"/>
      <c r="R11" s="24"/>
      <c r="S11" s="24"/>
    </row>
    <row r="12" spans="3:20" ht="15" outlineLevel="1" x14ac:dyDescent="0.2">
      <c r="C12" s="69" t="s">
        <v>359</v>
      </c>
      <c r="D12" s="69"/>
      <c r="E12" s="69"/>
      <c r="F12" s="69"/>
      <c r="G12" s="83"/>
      <c r="H12" s="83"/>
      <c r="I12" s="69"/>
      <c r="J12" s="69"/>
      <c r="K12" s="69"/>
      <c r="L12" s="69"/>
      <c r="M12" s="70">
        <v>0</v>
      </c>
      <c r="N12" s="70">
        <v>11.25</v>
      </c>
      <c r="O12" s="70">
        <v>0</v>
      </c>
      <c r="P12" s="70">
        <v>0</v>
      </c>
      <c r="Q12" s="70">
        <v>68</v>
      </c>
      <c r="R12" s="70">
        <v>218.09</v>
      </c>
      <c r="S12" s="70">
        <v>119.13</v>
      </c>
    </row>
    <row r="13" spans="3:20" outlineLevel="1" x14ac:dyDescent="0.2">
      <c r="C13" s="62" t="s">
        <v>180</v>
      </c>
      <c r="D13" s="62" t="s">
        <v>262</v>
      </c>
      <c r="E13" s="62" t="s">
        <v>299</v>
      </c>
      <c r="F13" s="62" t="s">
        <v>283</v>
      </c>
      <c r="G13" s="79">
        <v>43532</v>
      </c>
      <c r="H13" s="79">
        <v>43540</v>
      </c>
      <c r="I13" s="62" t="s">
        <v>300</v>
      </c>
      <c r="J13" s="62" t="s">
        <v>301</v>
      </c>
      <c r="K13" s="62" t="s">
        <v>302</v>
      </c>
      <c r="L13" s="62" t="s">
        <v>303</v>
      </c>
      <c r="M13" s="63">
        <v>0</v>
      </c>
      <c r="N13" s="63">
        <v>1.25</v>
      </c>
      <c r="O13" s="63">
        <v>0</v>
      </c>
      <c r="P13" s="63">
        <v>0</v>
      </c>
      <c r="Q13" s="63">
        <v>0</v>
      </c>
      <c r="R13" s="63">
        <v>28.3</v>
      </c>
      <c r="S13" s="63">
        <v>35.380000000000003</v>
      </c>
    </row>
    <row r="14" spans="3:20" outlineLevel="1" x14ac:dyDescent="0.2">
      <c r="C14" s="62" t="s">
        <v>180</v>
      </c>
      <c r="D14" s="62" t="s">
        <v>262</v>
      </c>
      <c r="E14" s="62" t="s">
        <v>299</v>
      </c>
      <c r="F14" s="62" t="s">
        <v>283</v>
      </c>
      <c r="G14" s="79">
        <v>43532</v>
      </c>
      <c r="H14" s="79">
        <v>43540</v>
      </c>
      <c r="I14" s="62" t="s">
        <v>304</v>
      </c>
      <c r="J14" s="62" t="s">
        <v>301</v>
      </c>
      <c r="K14" s="62" t="s">
        <v>302</v>
      </c>
      <c r="L14" s="62" t="s">
        <v>303</v>
      </c>
      <c r="M14" s="63">
        <v>0</v>
      </c>
      <c r="N14" s="63">
        <v>1.25</v>
      </c>
      <c r="O14" s="63">
        <v>0</v>
      </c>
      <c r="P14" s="63">
        <v>0</v>
      </c>
      <c r="Q14" s="63">
        <v>0</v>
      </c>
      <c r="R14" s="63">
        <v>45.23</v>
      </c>
      <c r="S14" s="63">
        <v>56.54</v>
      </c>
    </row>
    <row r="15" spans="3:20" outlineLevel="1" x14ac:dyDescent="0.2">
      <c r="C15" s="62" t="s">
        <v>180</v>
      </c>
      <c r="D15" s="62" t="s">
        <v>262</v>
      </c>
      <c r="E15" s="62" t="s">
        <v>299</v>
      </c>
      <c r="F15" s="62" t="s">
        <v>283</v>
      </c>
      <c r="G15" s="79">
        <v>43532</v>
      </c>
      <c r="H15" s="79">
        <v>43540</v>
      </c>
      <c r="I15" s="62" t="s">
        <v>305</v>
      </c>
      <c r="J15" s="62" t="s">
        <v>301</v>
      </c>
      <c r="K15" s="62" t="s">
        <v>302</v>
      </c>
      <c r="L15" s="62" t="s">
        <v>303</v>
      </c>
      <c r="M15" s="63">
        <v>0</v>
      </c>
      <c r="N15" s="63">
        <v>7.5</v>
      </c>
      <c r="O15" s="63">
        <v>0</v>
      </c>
      <c r="P15" s="63">
        <v>0</v>
      </c>
      <c r="Q15" s="63">
        <v>0</v>
      </c>
      <c r="R15" s="63">
        <v>0.1</v>
      </c>
      <c r="S15" s="63">
        <v>0.75</v>
      </c>
    </row>
    <row r="16" spans="3:20" outlineLevel="1" x14ac:dyDescent="0.2">
      <c r="C16" s="62" t="s">
        <v>180</v>
      </c>
      <c r="D16" s="62" t="s">
        <v>262</v>
      </c>
      <c r="E16" s="62" t="s">
        <v>299</v>
      </c>
      <c r="F16" s="62" t="s">
        <v>284</v>
      </c>
      <c r="G16" s="79">
        <v>43532</v>
      </c>
      <c r="H16" s="79">
        <v>43540</v>
      </c>
      <c r="I16" s="62" t="s">
        <v>306</v>
      </c>
      <c r="J16" s="62" t="s">
        <v>285</v>
      </c>
      <c r="K16" s="62" t="s">
        <v>302</v>
      </c>
      <c r="L16" s="62" t="s">
        <v>303</v>
      </c>
      <c r="M16" s="63">
        <v>0</v>
      </c>
      <c r="N16" s="63">
        <v>1.25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</row>
    <row r="17" spans="3:20" outlineLevel="1" x14ac:dyDescent="0.2">
      <c r="C17" s="62" t="s">
        <v>180</v>
      </c>
      <c r="D17" s="62" t="s">
        <v>262</v>
      </c>
      <c r="E17" s="62" t="s">
        <v>299</v>
      </c>
      <c r="F17" s="62" t="s">
        <v>188</v>
      </c>
      <c r="G17" s="79">
        <v>43532</v>
      </c>
      <c r="H17" s="79">
        <v>43540</v>
      </c>
      <c r="I17" s="62" t="s">
        <v>310</v>
      </c>
      <c r="J17" s="62" t="s">
        <v>309</v>
      </c>
      <c r="K17" s="62" t="s">
        <v>302</v>
      </c>
      <c r="L17" s="62" t="s">
        <v>303</v>
      </c>
      <c r="M17" s="63">
        <v>0</v>
      </c>
      <c r="N17" s="63">
        <v>0</v>
      </c>
      <c r="O17" s="63">
        <v>0</v>
      </c>
      <c r="P17" s="63">
        <v>0</v>
      </c>
      <c r="Q17" s="63">
        <v>6</v>
      </c>
      <c r="R17" s="63">
        <v>35</v>
      </c>
      <c r="S17" s="63">
        <v>3.5</v>
      </c>
    </row>
    <row r="18" spans="3:20" outlineLevel="1" x14ac:dyDescent="0.2">
      <c r="C18" s="62" t="s">
        <v>180</v>
      </c>
      <c r="D18" s="62" t="s">
        <v>262</v>
      </c>
      <c r="E18" s="62" t="s">
        <v>299</v>
      </c>
      <c r="F18" s="62" t="s">
        <v>188</v>
      </c>
      <c r="G18" s="79">
        <v>43532</v>
      </c>
      <c r="H18" s="79">
        <v>43540</v>
      </c>
      <c r="I18" s="62" t="s">
        <v>286</v>
      </c>
      <c r="J18" s="62" t="s">
        <v>307</v>
      </c>
      <c r="K18" s="62" t="s">
        <v>302</v>
      </c>
      <c r="L18" s="62" t="s">
        <v>303</v>
      </c>
      <c r="M18" s="63">
        <v>0</v>
      </c>
      <c r="N18" s="63">
        <v>0</v>
      </c>
      <c r="O18" s="63">
        <v>0</v>
      </c>
      <c r="P18" s="63">
        <v>0</v>
      </c>
      <c r="Q18" s="63">
        <v>18</v>
      </c>
      <c r="R18" s="63">
        <v>1.5</v>
      </c>
      <c r="S18" s="63">
        <v>0.47</v>
      </c>
    </row>
    <row r="19" spans="3:20" outlineLevel="1" x14ac:dyDescent="0.2">
      <c r="C19" s="62" t="s">
        <v>180</v>
      </c>
      <c r="D19" s="62" t="s">
        <v>262</v>
      </c>
      <c r="E19" s="62" t="s">
        <v>299</v>
      </c>
      <c r="F19" s="62" t="s">
        <v>188</v>
      </c>
      <c r="G19" s="79">
        <v>43532</v>
      </c>
      <c r="H19" s="79">
        <v>43540</v>
      </c>
      <c r="I19" s="62" t="s">
        <v>287</v>
      </c>
      <c r="J19" s="62" t="s">
        <v>308</v>
      </c>
      <c r="K19" s="62" t="s">
        <v>302</v>
      </c>
      <c r="L19" s="62" t="s">
        <v>303</v>
      </c>
      <c r="M19" s="63">
        <v>0</v>
      </c>
      <c r="N19" s="63">
        <v>0</v>
      </c>
      <c r="O19" s="63">
        <v>0</v>
      </c>
      <c r="P19" s="63">
        <v>0</v>
      </c>
      <c r="Q19" s="63">
        <v>8</v>
      </c>
      <c r="R19" s="63">
        <v>35</v>
      </c>
      <c r="S19" s="63">
        <v>5.25</v>
      </c>
    </row>
    <row r="20" spans="3:20" outlineLevel="1" x14ac:dyDescent="0.2">
      <c r="C20" s="62" t="s">
        <v>180</v>
      </c>
      <c r="D20" s="62" t="s">
        <v>262</v>
      </c>
      <c r="E20" s="62" t="s">
        <v>299</v>
      </c>
      <c r="F20" s="62" t="s">
        <v>188</v>
      </c>
      <c r="G20" s="79">
        <v>43532</v>
      </c>
      <c r="H20" s="79">
        <v>43540</v>
      </c>
      <c r="I20" s="62" t="s">
        <v>311</v>
      </c>
      <c r="J20" s="62" t="s">
        <v>301</v>
      </c>
      <c r="K20" s="62" t="s">
        <v>302</v>
      </c>
      <c r="L20" s="62" t="s">
        <v>303</v>
      </c>
      <c r="M20" s="63">
        <v>0</v>
      </c>
      <c r="N20" s="63">
        <v>0</v>
      </c>
      <c r="O20" s="63">
        <v>0</v>
      </c>
      <c r="P20" s="63">
        <v>0</v>
      </c>
      <c r="Q20" s="63">
        <v>10</v>
      </c>
      <c r="R20" s="63">
        <v>35</v>
      </c>
      <c r="S20" s="63">
        <v>5.95</v>
      </c>
    </row>
    <row r="21" spans="3:20" outlineLevel="1" x14ac:dyDescent="0.2">
      <c r="C21" s="62" t="s">
        <v>180</v>
      </c>
      <c r="D21" s="62" t="s">
        <v>262</v>
      </c>
      <c r="E21" s="62" t="s">
        <v>299</v>
      </c>
      <c r="F21" s="62" t="s">
        <v>188</v>
      </c>
      <c r="G21" s="79">
        <v>43532</v>
      </c>
      <c r="H21" s="79">
        <v>43540</v>
      </c>
      <c r="I21" s="62" t="s">
        <v>311</v>
      </c>
      <c r="J21" s="62" t="s">
        <v>307</v>
      </c>
      <c r="K21" s="62" t="s">
        <v>302</v>
      </c>
      <c r="L21" s="62" t="s">
        <v>303</v>
      </c>
      <c r="M21" s="63">
        <v>0</v>
      </c>
      <c r="N21" s="63">
        <v>0</v>
      </c>
      <c r="O21" s="63">
        <v>0</v>
      </c>
      <c r="P21" s="63">
        <v>0</v>
      </c>
      <c r="Q21" s="63">
        <v>18</v>
      </c>
      <c r="R21" s="63">
        <v>35</v>
      </c>
      <c r="S21" s="63">
        <v>10.85</v>
      </c>
    </row>
    <row r="22" spans="3:20" outlineLevel="1" x14ac:dyDescent="0.2">
      <c r="C22" s="62" t="s">
        <v>180</v>
      </c>
      <c r="D22" s="62" t="s">
        <v>262</v>
      </c>
      <c r="E22" s="62" t="s">
        <v>299</v>
      </c>
      <c r="F22" s="62" t="s">
        <v>188</v>
      </c>
      <c r="G22" s="79">
        <v>43532</v>
      </c>
      <c r="H22" s="79">
        <v>43540</v>
      </c>
      <c r="I22" s="62" t="s">
        <v>288</v>
      </c>
      <c r="J22" s="62" t="s">
        <v>308</v>
      </c>
      <c r="K22" s="62" t="s">
        <v>302</v>
      </c>
      <c r="L22" s="62" t="s">
        <v>303</v>
      </c>
      <c r="M22" s="63">
        <v>0</v>
      </c>
      <c r="N22" s="63">
        <v>0</v>
      </c>
      <c r="O22" s="63">
        <v>0</v>
      </c>
      <c r="P22" s="63">
        <v>0</v>
      </c>
      <c r="Q22" s="63">
        <v>8</v>
      </c>
      <c r="R22" s="63">
        <v>2.96</v>
      </c>
      <c r="S22" s="63">
        <v>0.44</v>
      </c>
    </row>
    <row r="23" spans="3:20" ht="0.95" customHeight="1" x14ac:dyDescent="0.2">
      <c r="C23" s="23"/>
      <c r="D23" s="23"/>
      <c r="E23" s="23"/>
      <c r="F23" s="23"/>
      <c r="G23" s="81"/>
      <c r="H23" s="81"/>
      <c r="I23" s="23"/>
      <c r="J23" s="23"/>
      <c r="K23" s="23"/>
      <c r="L23" s="23"/>
      <c r="M23" s="24"/>
      <c r="N23" s="24"/>
      <c r="O23" s="24"/>
      <c r="P23" s="24"/>
      <c r="Q23" s="24"/>
      <c r="R23" s="24"/>
      <c r="S23" s="24"/>
    </row>
    <row r="24" spans="3:20" ht="15" outlineLevel="1" x14ac:dyDescent="0.2">
      <c r="C24" s="69" t="s">
        <v>360</v>
      </c>
      <c r="D24" s="69"/>
      <c r="E24" s="69"/>
      <c r="F24" s="69"/>
      <c r="G24" s="83"/>
      <c r="H24" s="83"/>
      <c r="I24" s="69"/>
      <c r="J24" s="69"/>
      <c r="K24" s="69"/>
      <c r="L24" s="69"/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434.82</v>
      </c>
      <c r="S24" s="70">
        <v>0</v>
      </c>
    </row>
    <row r="25" spans="3:20" outlineLevel="1" x14ac:dyDescent="0.2">
      <c r="C25" s="62" t="s">
        <v>181</v>
      </c>
      <c r="D25" s="62" t="s">
        <v>263</v>
      </c>
      <c r="E25" s="62" t="s">
        <v>299</v>
      </c>
      <c r="F25" s="62" t="s">
        <v>283</v>
      </c>
      <c r="G25" s="79"/>
      <c r="H25" s="79">
        <v>43556</v>
      </c>
      <c r="I25" s="62" t="s">
        <v>312</v>
      </c>
      <c r="J25" s="62" t="s">
        <v>308</v>
      </c>
      <c r="K25" s="62"/>
      <c r="L25" s="62"/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0.9</v>
      </c>
      <c r="S25" s="63"/>
    </row>
    <row r="26" spans="3:20" outlineLevel="1" x14ac:dyDescent="0.2">
      <c r="C26" s="62" t="s">
        <v>181</v>
      </c>
      <c r="D26" s="62" t="s">
        <v>263</v>
      </c>
      <c r="E26" s="62" t="s">
        <v>299</v>
      </c>
      <c r="F26" s="62" t="s">
        <v>283</v>
      </c>
      <c r="G26" s="79"/>
      <c r="H26" s="79">
        <v>43556</v>
      </c>
      <c r="I26" s="62" t="s">
        <v>313</v>
      </c>
      <c r="J26" s="62" t="s">
        <v>307</v>
      </c>
      <c r="K26" s="62"/>
      <c r="L26" s="62"/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15</v>
      </c>
      <c r="S26" s="63"/>
    </row>
    <row r="27" spans="3:20" outlineLevel="1" x14ac:dyDescent="0.2">
      <c r="C27" s="62" t="s">
        <v>181</v>
      </c>
      <c r="D27" s="62" t="s">
        <v>263</v>
      </c>
      <c r="E27" s="62" t="s">
        <v>299</v>
      </c>
      <c r="F27" s="62" t="s">
        <v>283</v>
      </c>
      <c r="G27" s="79"/>
      <c r="H27" s="79">
        <v>43556</v>
      </c>
      <c r="I27" s="62" t="s">
        <v>314</v>
      </c>
      <c r="J27" s="62" t="s">
        <v>308</v>
      </c>
      <c r="K27" s="62"/>
      <c r="L27" s="62"/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20</v>
      </c>
      <c r="S27" s="63"/>
    </row>
    <row r="28" spans="3:20" outlineLevel="1" x14ac:dyDescent="0.2">
      <c r="C28" s="62" t="s">
        <v>181</v>
      </c>
      <c r="D28" s="62" t="s">
        <v>263</v>
      </c>
      <c r="E28" s="62" t="s">
        <v>299</v>
      </c>
      <c r="F28" s="62" t="s">
        <v>283</v>
      </c>
      <c r="G28" s="79"/>
      <c r="H28" s="79">
        <v>43556</v>
      </c>
      <c r="I28" s="62" t="s">
        <v>315</v>
      </c>
      <c r="J28" s="62" t="s">
        <v>301</v>
      </c>
      <c r="K28" s="62"/>
      <c r="L28" s="62"/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11.8</v>
      </c>
      <c r="S28" s="63"/>
    </row>
    <row r="29" spans="3:20" outlineLevel="1" x14ac:dyDescent="0.2">
      <c r="C29" s="62" t="s">
        <v>181</v>
      </c>
      <c r="D29" s="62" t="s">
        <v>263</v>
      </c>
      <c r="E29" s="62" t="s">
        <v>299</v>
      </c>
      <c r="F29" s="62" t="s">
        <v>283</v>
      </c>
      <c r="G29" s="79"/>
      <c r="H29" s="79">
        <v>43556</v>
      </c>
      <c r="I29" s="62" t="s">
        <v>316</v>
      </c>
      <c r="J29" s="62" t="s">
        <v>307</v>
      </c>
      <c r="K29" s="62"/>
      <c r="L29" s="62"/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4.95</v>
      </c>
      <c r="S29" s="63"/>
      <c r="T29" s="22"/>
    </row>
    <row r="30" spans="3:20" outlineLevel="1" x14ac:dyDescent="0.2">
      <c r="C30" s="62" t="s">
        <v>181</v>
      </c>
      <c r="D30" s="62" t="s">
        <v>263</v>
      </c>
      <c r="E30" s="62" t="s">
        <v>299</v>
      </c>
      <c r="F30" s="62" t="s">
        <v>283</v>
      </c>
      <c r="G30" s="79"/>
      <c r="H30" s="79">
        <v>43556</v>
      </c>
      <c r="I30" s="62" t="s">
        <v>317</v>
      </c>
      <c r="J30" s="62" t="s">
        <v>307</v>
      </c>
      <c r="K30" s="62"/>
      <c r="L30" s="62"/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38</v>
      </c>
      <c r="S30" s="63"/>
    </row>
    <row r="31" spans="3:20" outlineLevel="1" x14ac:dyDescent="0.2">
      <c r="C31" s="62" t="s">
        <v>181</v>
      </c>
      <c r="D31" s="62" t="s">
        <v>263</v>
      </c>
      <c r="E31" s="62" t="s">
        <v>299</v>
      </c>
      <c r="F31" s="62" t="s">
        <v>283</v>
      </c>
      <c r="G31" s="79"/>
      <c r="H31" s="79">
        <v>43556</v>
      </c>
      <c r="I31" s="62" t="s">
        <v>306</v>
      </c>
      <c r="J31" s="62" t="s">
        <v>301</v>
      </c>
      <c r="K31" s="62"/>
      <c r="L31" s="62"/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33.67</v>
      </c>
      <c r="S31" s="63"/>
    </row>
    <row r="32" spans="3:20" outlineLevel="1" x14ac:dyDescent="0.2">
      <c r="C32" s="62" t="s">
        <v>181</v>
      </c>
      <c r="D32" s="62" t="s">
        <v>263</v>
      </c>
      <c r="E32" s="62" t="s">
        <v>299</v>
      </c>
      <c r="F32" s="62" t="s">
        <v>284</v>
      </c>
      <c r="G32" s="79"/>
      <c r="H32" s="79">
        <v>43556</v>
      </c>
      <c r="I32" s="62" t="s">
        <v>318</v>
      </c>
      <c r="J32" s="62" t="s">
        <v>285</v>
      </c>
      <c r="K32" s="62"/>
      <c r="L32" s="62"/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/>
    </row>
    <row r="33" spans="3:19" outlineLevel="1" x14ac:dyDescent="0.2">
      <c r="C33" s="62" t="s">
        <v>181</v>
      </c>
      <c r="D33" s="62" t="s">
        <v>263</v>
      </c>
      <c r="E33" s="62" t="s">
        <v>299</v>
      </c>
      <c r="F33" s="62" t="s">
        <v>188</v>
      </c>
      <c r="G33" s="79"/>
      <c r="H33" s="79">
        <v>43556</v>
      </c>
      <c r="I33" s="62" t="s">
        <v>310</v>
      </c>
      <c r="J33" s="62" t="s">
        <v>320</v>
      </c>
      <c r="K33" s="62"/>
      <c r="L33" s="62"/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35</v>
      </c>
      <c r="S33" s="63"/>
    </row>
    <row r="34" spans="3:19" outlineLevel="1" x14ac:dyDescent="0.2">
      <c r="C34" s="62" t="s">
        <v>181</v>
      </c>
      <c r="D34" s="62" t="s">
        <v>263</v>
      </c>
      <c r="E34" s="62" t="s">
        <v>299</v>
      </c>
      <c r="F34" s="62" t="s">
        <v>188</v>
      </c>
      <c r="G34" s="79"/>
      <c r="H34" s="79">
        <v>43556</v>
      </c>
      <c r="I34" s="62" t="s">
        <v>286</v>
      </c>
      <c r="J34" s="62" t="s">
        <v>301</v>
      </c>
      <c r="K34" s="62"/>
      <c r="L34" s="62"/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1.5</v>
      </c>
      <c r="S34" s="63"/>
    </row>
    <row r="35" spans="3:19" outlineLevel="1" x14ac:dyDescent="0.2">
      <c r="C35" s="62" t="s">
        <v>181</v>
      </c>
      <c r="D35" s="62" t="s">
        <v>263</v>
      </c>
      <c r="E35" s="62" t="s">
        <v>299</v>
      </c>
      <c r="F35" s="62" t="s">
        <v>188</v>
      </c>
      <c r="G35" s="79"/>
      <c r="H35" s="79">
        <v>43556</v>
      </c>
      <c r="I35" s="62" t="s">
        <v>286</v>
      </c>
      <c r="J35" s="62" t="s">
        <v>307</v>
      </c>
      <c r="K35" s="62"/>
      <c r="L35" s="62"/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1.5</v>
      </c>
      <c r="S35" s="63"/>
    </row>
    <row r="36" spans="3:19" outlineLevel="1" x14ac:dyDescent="0.2">
      <c r="C36" s="62" t="s">
        <v>181</v>
      </c>
      <c r="D36" s="62" t="s">
        <v>263</v>
      </c>
      <c r="E36" s="62" t="s">
        <v>299</v>
      </c>
      <c r="F36" s="62" t="s">
        <v>188</v>
      </c>
      <c r="G36" s="79"/>
      <c r="H36" s="79">
        <v>43556</v>
      </c>
      <c r="I36" s="62" t="s">
        <v>286</v>
      </c>
      <c r="J36" s="62" t="s">
        <v>308</v>
      </c>
      <c r="K36" s="62"/>
      <c r="L36" s="62"/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1.5</v>
      </c>
      <c r="S36" s="63"/>
    </row>
    <row r="37" spans="3:19" outlineLevel="1" x14ac:dyDescent="0.2">
      <c r="C37" s="62" t="s">
        <v>181</v>
      </c>
      <c r="D37" s="62" t="s">
        <v>263</v>
      </c>
      <c r="E37" s="62" t="s">
        <v>299</v>
      </c>
      <c r="F37" s="62" t="s">
        <v>188</v>
      </c>
      <c r="G37" s="79"/>
      <c r="H37" s="79">
        <v>43556</v>
      </c>
      <c r="I37" s="62" t="s">
        <v>287</v>
      </c>
      <c r="J37" s="62" t="s">
        <v>309</v>
      </c>
      <c r="K37" s="62"/>
      <c r="L37" s="62"/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35</v>
      </c>
      <c r="S37" s="63"/>
    </row>
    <row r="38" spans="3:19" outlineLevel="1" x14ac:dyDescent="0.2">
      <c r="C38" s="62" t="s">
        <v>181</v>
      </c>
      <c r="D38" s="62" t="s">
        <v>263</v>
      </c>
      <c r="E38" s="62" t="s">
        <v>299</v>
      </c>
      <c r="F38" s="62" t="s">
        <v>188</v>
      </c>
      <c r="G38" s="79"/>
      <c r="H38" s="79">
        <v>43556</v>
      </c>
      <c r="I38" s="62" t="s">
        <v>287</v>
      </c>
      <c r="J38" s="62" t="s">
        <v>319</v>
      </c>
      <c r="K38" s="62"/>
      <c r="L38" s="62"/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35</v>
      </c>
      <c r="S38" s="63"/>
    </row>
    <row r="39" spans="3:19" outlineLevel="1" x14ac:dyDescent="0.2">
      <c r="C39" s="62" t="s">
        <v>181</v>
      </c>
      <c r="D39" s="62" t="s">
        <v>263</v>
      </c>
      <c r="E39" s="62" t="s">
        <v>299</v>
      </c>
      <c r="F39" s="62" t="s">
        <v>188</v>
      </c>
      <c r="G39" s="79"/>
      <c r="H39" s="79">
        <v>43556</v>
      </c>
      <c r="I39" s="62" t="s">
        <v>311</v>
      </c>
      <c r="J39" s="62" t="s">
        <v>321</v>
      </c>
      <c r="K39" s="62"/>
      <c r="L39" s="62"/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35</v>
      </c>
      <c r="S39" s="63"/>
    </row>
    <row r="40" spans="3:19" outlineLevel="1" x14ac:dyDescent="0.2">
      <c r="C40" s="62" t="s">
        <v>181</v>
      </c>
      <c r="D40" s="62" t="s">
        <v>263</v>
      </c>
      <c r="E40" s="62" t="s">
        <v>299</v>
      </c>
      <c r="F40" s="62" t="s">
        <v>188</v>
      </c>
      <c r="G40" s="79"/>
      <c r="H40" s="79">
        <v>43556</v>
      </c>
      <c r="I40" s="62" t="s">
        <v>311</v>
      </c>
      <c r="J40" s="62" t="s">
        <v>301</v>
      </c>
      <c r="K40" s="62"/>
      <c r="L40" s="62"/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35</v>
      </c>
      <c r="S40" s="63"/>
    </row>
    <row r="41" spans="3:19" outlineLevel="1" x14ac:dyDescent="0.2">
      <c r="C41" s="62" t="s">
        <v>181</v>
      </c>
      <c r="D41" s="62" t="s">
        <v>263</v>
      </c>
      <c r="E41" s="62" t="s">
        <v>299</v>
      </c>
      <c r="F41" s="62" t="s">
        <v>188</v>
      </c>
      <c r="G41" s="79"/>
      <c r="H41" s="79">
        <v>43556</v>
      </c>
      <c r="I41" s="62" t="s">
        <v>311</v>
      </c>
      <c r="J41" s="62" t="s">
        <v>307</v>
      </c>
      <c r="K41" s="62"/>
      <c r="L41" s="62"/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35</v>
      </c>
      <c r="S41" s="63"/>
    </row>
    <row r="42" spans="3:19" outlineLevel="1" x14ac:dyDescent="0.2">
      <c r="C42" s="62" t="s">
        <v>181</v>
      </c>
      <c r="D42" s="62" t="s">
        <v>263</v>
      </c>
      <c r="E42" s="62" t="s">
        <v>299</v>
      </c>
      <c r="F42" s="62" t="s">
        <v>188</v>
      </c>
      <c r="G42" s="79"/>
      <c r="H42" s="79">
        <v>43556</v>
      </c>
      <c r="I42" s="62" t="s">
        <v>311</v>
      </c>
      <c r="J42" s="62" t="s">
        <v>308</v>
      </c>
      <c r="K42" s="62"/>
      <c r="L42" s="62"/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35</v>
      </c>
      <c r="S42" s="63"/>
    </row>
    <row r="43" spans="3:19" outlineLevel="1" x14ac:dyDescent="0.2">
      <c r="C43" s="62" t="s">
        <v>181</v>
      </c>
      <c r="D43" s="62" t="s">
        <v>263</v>
      </c>
      <c r="E43" s="62" t="s">
        <v>299</v>
      </c>
      <c r="F43" s="62" t="s">
        <v>188</v>
      </c>
      <c r="G43" s="79"/>
      <c r="H43" s="79">
        <v>43556</v>
      </c>
      <c r="I43" s="62" t="s">
        <v>322</v>
      </c>
      <c r="J43" s="62" t="s">
        <v>319</v>
      </c>
      <c r="K43" s="62"/>
      <c r="L43" s="62"/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46</v>
      </c>
      <c r="S43" s="63"/>
    </row>
    <row r="44" spans="3:19" outlineLevel="1" x14ac:dyDescent="0.2">
      <c r="C44" s="62" t="s">
        <v>181</v>
      </c>
      <c r="D44" s="62" t="s">
        <v>263</v>
      </c>
      <c r="E44" s="62" t="s">
        <v>299</v>
      </c>
      <c r="F44" s="62" t="s">
        <v>188</v>
      </c>
      <c r="G44" s="79"/>
      <c r="H44" s="79">
        <v>43556</v>
      </c>
      <c r="I44" s="62" t="s">
        <v>323</v>
      </c>
      <c r="J44" s="62" t="s">
        <v>309</v>
      </c>
      <c r="K44" s="62"/>
      <c r="L44" s="62"/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15</v>
      </c>
      <c r="S44" s="63"/>
    </row>
    <row r="45" spans="3:19" ht="0.95" customHeight="1" x14ac:dyDescent="0.2">
      <c r="C45" s="23"/>
      <c r="D45" s="23"/>
      <c r="E45" s="23"/>
      <c r="F45" s="23"/>
      <c r="G45" s="81"/>
      <c r="H45" s="81"/>
      <c r="I45" s="23"/>
      <c r="J45" s="23"/>
      <c r="K45" s="23"/>
      <c r="L45" s="23"/>
      <c r="M45" s="24"/>
      <c r="N45" s="24"/>
      <c r="O45" s="24"/>
      <c r="P45" s="24"/>
      <c r="Q45" s="24"/>
      <c r="R45" s="24"/>
      <c r="S45" s="24"/>
    </row>
    <row r="46" spans="3:19" x14ac:dyDescent="0.2">
      <c r="C46" s="2" t="s">
        <v>3</v>
      </c>
      <c r="D46" s="2"/>
      <c r="E46" s="2"/>
      <c r="F46" s="2"/>
      <c r="G46" s="72"/>
      <c r="H46" s="72"/>
      <c r="I46" s="2"/>
      <c r="J46" s="2"/>
      <c r="K46" s="2"/>
      <c r="L46" s="2"/>
      <c r="M46" s="21">
        <v>0</v>
      </c>
      <c r="N46" s="21">
        <v>11.25</v>
      </c>
      <c r="O46" s="21">
        <v>0</v>
      </c>
      <c r="P46" s="21">
        <v>0</v>
      </c>
      <c r="Q46" s="21">
        <v>68</v>
      </c>
      <c r="R46" s="21">
        <v>652.91</v>
      </c>
      <c r="S46" s="21">
        <v>119.13</v>
      </c>
    </row>
    <row r="47" spans="3:19" x14ac:dyDescent="0.2">
      <c r="C47" s="3"/>
      <c r="D47" s="3"/>
      <c r="E47" s="3"/>
      <c r="F47" s="3"/>
      <c r="G47" s="74"/>
      <c r="H47" s="74"/>
      <c r="I47" s="3"/>
      <c r="J47" s="3"/>
      <c r="K47" s="3"/>
      <c r="L47" s="3"/>
      <c r="M47" s="22"/>
      <c r="N47" s="22"/>
      <c r="O47" s="22"/>
      <c r="P47" s="22"/>
      <c r="Q47" s="22"/>
      <c r="R47" s="22"/>
      <c r="S47" s="22"/>
    </row>
    <row r="58" spans="3:19" x14ac:dyDescent="0.2">
      <c r="C58" s="3"/>
      <c r="D58" s="3"/>
      <c r="E58" s="3"/>
      <c r="F58" s="3"/>
      <c r="G58" s="74"/>
      <c r="H58" s="74"/>
      <c r="I58" s="3"/>
      <c r="J58" s="3"/>
      <c r="K58" s="3"/>
      <c r="L58" s="3"/>
      <c r="M58" s="22"/>
      <c r="N58" s="22"/>
      <c r="O58" s="22"/>
      <c r="P58" s="22"/>
      <c r="Q58" s="22"/>
      <c r="R58" s="22"/>
      <c r="S58" s="22"/>
    </row>
    <row r="145" spans="3:14" x14ac:dyDescent="0.2">
      <c r="C145" s="3"/>
      <c r="D145" s="3"/>
      <c r="E145" s="3"/>
      <c r="F145" s="3"/>
      <c r="G145" s="3"/>
      <c r="H145" s="3"/>
      <c r="I145" s="22"/>
      <c r="J145" s="22"/>
      <c r="K145" s="22"/>
      <c r="L145" s="3"/>
      <c r="M145" s="3"/>
      <c r="N145" s="3"/>
    </row>
    <row r="168" spans="3:6" x14ac:dyDescent="0.2">
      <c r="C168" s="62" t="s">
        <v>215</v>
      </c>
      <c r="D168" s="62" t="s">
        <v>185</v>
      </c>
      <c r="E168" s="62" t="s">
        <v>182</v>
      </c>
      <c r="F168" s="62" t="s">
        <v>183</v>
      </c>
    </row>
    <row r="169" spans="3:6" x14ac:dyDescent="0.2">
      <c r="C169" s="62" t="s">
        <v>215</v>
      </c>
      <c r="D169" s="62" t="s">
        <v>185</v>
      </c>
      <c r="E169" s="62" t="s">
        <v>182</v>
      </c>
      <c r="F169" s="62" t="s">
        <v>183</v>
      </c>
    </row>
    <row r="170" spans="3:6" x14ac:dyDescent="0.2">
      <c r="C170" s="62" t="s">
        <v>215</v>
      </c>
      <c r="D170" s="62" t="s">
        <v>185</v>
      </c>
      <c r="E170" s="62" t="s">
        <v>182</v>
      </c>
      <c r="F170" s="62" t="s">
        <v>183</v>
      </c>
    </row>
    <row r="171" spans="3:6" x14ac:dyDescent="0.2">
      <c r="C171" s="62" t="s">
        <v>215</v>
      </c>
      <c r="D171" s="62" t="s">
        <v>185</v>
      </c>
      <c r="E171" s="62" t="s">
        <v>182</v>
      </c>
      <c r="F171" s="62" t="s">
        <v>183</v>
      </c>
    </row>
    <row r="172" spans="3:6" x14ac:dyDescent="0.2">
      <c r="C172" s="62" t="s">
        <v>215</v>
      </c>
      <c r="D172" s="62" t="s">
        <v>185</v>
      </c>
      <c r="E172" s="62" t="s">
        <v>182</v>
      </c>
      <c r="F172" s="62" t="s">
        <v>183</v>
      </c>
    </row>
    <row r="173" spans="3:6" x14ac:dyDescent="0.2">
      <c r="C173" s="62" t="s">
        <v>215</v>
      </c>
      <c r="D173" s="62" t="s">
        <v>185</v>
      </c>
      <c r="E173" s="62" t="s">
        <v>182</v>
      </c>
      <c r="F173" s="62" t="s">
        <v>183</v>
      </c>
    </row>
    <row r="174" spans="3:6" x14ac:dyDescent="0.2">
      <c r="C174" s="62" t="s">
        <v>215</v>
      </c>
      <c r="D174" s="62" t="s">
        <v>185</v>
      </c>
      <c r="E174" s="62" t="s">
        <v>182</v>
      </c>
      <c r="F174" s="62" t="s">
        <v>183</v>
      </c>
    </row>
    <row r="175" spans="3:6" x14ac:dyDescent="0.2">
      <c r="C175" s="62" t="s">
        <v>215</v>
      </c>
      <c r="D175" s="62" t="s">
        <v>185</v>
      </c>
      <c r="E175" s="62" t="s">
        <v>182</v>
      </c>
      <c r="F175" s="62" t="s">
        <v>183</v>
      </c>
    </row>
    <row r="176" spans="3:6" x14ac:dyDescent="0.2">
      <c r="C176" s="62" t="s">
        <v>215</v>
      </c>
      <c r="D176" s="62" t="s">
        <v>185</v>
      </c>
      <c r="E176" s="62" t="s">
        <v>182</v>
      </c>
      <c r="F176" s="62" t="s">
        <v>183</v>
      </c>
    </row>
    <row r="177" spans="3:6" x14ac:dyDescent="0.2">
      <c r="C177" s="62" t="s">
        <v>215</v>
      </c>
      <c r="D177" s="62" t="s">
        <v>185</v>
      </c>
      <c r="E177" s="62" t="s">
        <v>182</v>
      </c>
      <c r="F177" s="62" t="s">
        <v>183</v>
      </c>
    </row>
    <row r="178" spans="3:6" x14ac:dyDescent="0.2">
      <c r="C178" s="62" t="s">
        <v>215</v>
      </c>
      <c r="D178" s="62" t="s">
        <v>185</v>
      </c>
      <c r="E178" s="62" t="s">
        <v>182</v>
      </c>
      <c r="F178" s="62" t="s">
        <v>183</v>
      </c>
    </row>
    <row r="179" spans="3:6" x14ac:dyDescent="0.2">
      <c r="C179" s="62" t="s">
        <v>215</v>
      </c>
      <c r="D179" s="62" t="s">
        <v>185</v>
      </c>
      <c r="E179" s="62" t="s">
        <v>182</v>
      </c>
      <c r="F179" s="62" t="s">
        <v>183</v>
      </c>
    </row>
    <row r="180" spans="3:6" x14ac:dyDescent="0.2">
      <c r="C180" s="62" t="s">
        <v>215</v>
      </c>
      <c r="D180" s="62" t="s">
        <v>185</v>
      </c>
      <c r="E180" s="62" t="s">
        <v>182</v>
      </c>
      <c r="F180" s="62" t="s">
        <v>183</v>
      </c>
    </row>
    <row r="181" spans="3:6" x14ac:dyDescent="0.2">
      <c r="C181" s="62" t="s">
        <v>215</v>
      </c>
      <c r="D181" s="62" t="s">
        <v>185</v>
      </c>
      <c r="E181" s="62" t="s">
        <v>182</v>
      </c>
      <c r="F181" s="62" t="s">
        <v>183</v>
      </c>
    </row>
    <row r="182" spans="3:6" x14ac:dyDescent="0.2">
      <c r="C182" s="62" t="s">
        <v>215</v>
      </c>
      <c r="D182" s="62" t="s">
        <v>185</v>
      </c>
      <c r="E182" s="62" t="s">
        <v>182</v>
      </c>
      <c r="F182" s="62" t="s">
        <v>183</v>
      </c>
    </row>
    <row r="183" spans="3:6" x14ac:dyDescent="0.2">
      <c r="C183" s="62" t="s">
        <v>215</v>
      </c>
      <c r="D183" s="62" t="s">
        <v>185</v>
      </c>
      <c r="E183" s="62" t="s">
        <v>182</v>
      </c>
      <c r="F183" s="62" t="s">
        <v>183</v>
      </c>
    </row>
    <row r="184" spans="3:6" x14ac:dyDescent="0.2">
      <c r="C184" s="62" t="s">
        <v>215</v>
      </c>
      <c r="D184" s="62" t="s">
        <v>185</v>
      </c>
      <c r="E184" s="62" t="s">
        <v>182</v>
      </c>
      <c r="F184" s="62" t="s">
        <v>183</v>
      </c>
    </row>
    <row r="185" spans="3:6" x14ac:dyDescent="0.2">
      <c r="C185" s="62" t="s">
        <v>215</v>
      </c>
      <c r="D185" s="62" t="s">
        <v>185</v>
      </c>
      <c r="E185" s="62" t="s">
        <v>182</v>
      </c>
      <c r="F185" s="62" t="s">
        <v>183</v>
      </c>
    </row>
    <row r="186" spans="3:6" x14ac:dyDescent="0.2">
      <c r="C186" s="62" t="s">
        <v>215</v>
      </c>
      <c r="D186" s="62" t="s">
        <v>185</v>
      </c>
      <c r="E186" s="62" t="s">
        <v>182</v>
      </c>
      <c r="F186" s="62" t="s">
        <v>183</v>
      </c>
    </row>
    <row r="187" spans="3:6" x14ac:dyDescent="0.2">
      <c r="C187" s="62" t="s">
        <v>215</v>
      </c>
      <c r="D187" s="62" t="s">
        <v>185</v>
      </c>
      <c r="E187" s="62" t="s">
        <v>182</v>
      </c>
      <c r="F187" s="62" t="s">
        <v>183</v>
      </c>
    </row>
    <row r="188" spans="3:6" x14ac:dyDescent="0.2">
      <c r="C188" s="62" t="s">
        <v>215</v>
      </c>
      <c r="D188" s="62" t="s">
        <v>185</v>
      </c>
      <c r="E188" s="62" t="s">
        <v>182</v>
      </c>
      <c r="F188" s="62" t="s">
        <v>183</v>
      </c>
    </row>
    <row r="189" spans="3:6" x14ac:dyDescent="0.2">
      <c r="C189" s="62" t="s">
        <v>215</v>
      </c>
      <c r="D189" s="62" t="s">
        <v>185</v>
      </c>
      <c r="E189" s="62" t="s">
        <v>182</v>
      </c>
      <c r="F189" s="62" t="s">
        <v>183</v>
      </c>
    </row>
    <row r="190" spans="3:6" x14ac:dyDescent="0.2">
      <c r="C190" s="62" t="s">
        <v>215</v>
      </c>
      <c r="D190" s="62" t="s">
        <v>185</v>
      </c>
      <c r="E190" s="62" t="s">
        <v>182</v>
      </c>
      <c r="F190" s="62" t="s">
        <v>183</v>
      </c>
    </row>
    <row r="191" spans="3:6" x14ac:dyDescent="0.2">
      <c r="C191" s="62" t="s">
        <v>215</v>
      </c>
      <c r="D191" s="62" t="s">
        <v>185</v>
      </c>
      <c r="E191" s="62" t="s">
        <v>182</v>
      </c>
      <c r="F191" s="62" t="s">
        <v>183</v>
      </c>
    </row>
    <row r="192" spans="3:6" x14ac:dyDescent="0.2">
      <c r="C192" s="62" t="s">
        <v>215</v>
      </c>
      <c r="D192" s="62" t="s">
        <v>185</v>
      </c>
      <c r="E192" s="62" t="s">
        <v>182</v>
      </c>
      <c r="F192" s="62" t="s">
        <v>183</v>
      </c>
    </row>
    <row r="193" spans="3:6" x14ac:dyDescent="0.2">
      <c r="C193" s="62" t="s">
        <v>215</v>
      </c>
      <c r="D193" s="62" t="s">
        <v>185</v>
      </c>
      <c r="E193" s="62" t="s">
        <v>182</v>
      </c>
      <c r="F193" s="62" t="s">
        <v>183</v>
      </c>
    </row>
    <row r="194" spans="3:6" x14ac:dyDescent="0.2">
      <c r="C194" s="62" t="s">
        <v>215</v>
      </c>
      <c r="D194" s="62" t="s">
        <v>185</v>
      </c>
      <c r="E194" s="62" t="s">
        <v>182</v>
      </c>
      <c r="F194" s="62" t="s">
        <v>183</v>
      </c>
    </row>
    <row r="195" spans="3:6" x14ac:dyDescent="0.2">
      <c r="C195" s="62" t="s">
        <v>215</v>
      </c>
      <c r="D195" s="62" t="s">
        <v>185</v>
      </c>
      <c r="E195" s="62" t="s">
        <v>182</v>
      </c>
      <c r="F195" s="62" t="s">
        <v>183</v>
      </c>
    </row>
    <row r="196" spans="3:6" x14ac:dyDescent="0.2">
      <c r="C196" s="62" t="s">
        <v>215</v>
      </c>
      <c r="D196" s="62" t="s">
        <v>185</v>
      </c>
      <c r="E196" s="62" t="s">
        <v>182</v>
      </c>
      <c r="F196" s="62" t="s">
        <v>183</v>
      </c>
    </row>
    <row r="197" spans="3:6" x14ac:dyDescent="0.2">
      <c r="C197" s="62" t="s">
        <v>215</v>
      </c>
      <c r="D197" s="62" t="s">
        <v>185</v>
      </c>
      <c r="E197" s="62" t="s">
        <v>182</v>
      </c>
      <c r="F197" s="62" t="s">
        <v>183</v>
      </c>
    </row>
    <row r="198" spans="3:6" x14ac:dyDescent="0.2">
      <c r="C198" s="62" t="s">
        <v>215</v>
      </c>
      <c r="D198" s="62" t="s">
        <v>185</v>
      </c>
      <c r="E198" s="62" t="s">
        <v>182</v>
      </c>
      <c r="F198" s="62" t="s">
        <v>183</v>
      </c>
    </row>
    <row r="199" spans="3:6" x14ac:dyDescent="0.2">
      <c r="C199" s="62" t="s">
        <v>215</v>
      </c>
      <c r="D199" s="62" t="s">
        <v>185</v>
      </c>
      <c r="E199" s="62" t="s">
        <v>182</v>
      </c>
      <c r="F199" s="62" t="s">
        <v>183</v>
      </c>
    </row>
    <row r="200" spans="3:6" x14ac:dyDescent="0.2">
      <c r="C200" s="62" t="s">
        <v>215</v>
      </c>
      <c r="D200" s="62" t="s">
        <v>185</v>
      </c>
      <c r="E200" s="62" t="s">
        <v>182</v>
      </c>
      <c r="F200" s="62" t="s">
        <v>183</v>
      </c>
    </row>
    <row r="201" spans="3:6" x14ac:dyDescent="0.2">
      <c r="C201" s="62" t="s">
        <v>215</v>
      </c>
      <c r="D201" s="62" t="s">
        <v>185</v>
      </c>
      <c r="E201" s="62" t="s">
        <v>182</v>
      </c>
      <c r="F201" s="62" t="s">
        <v>183</v>
      </c>
    </row>
    <row r="202" spans="3:6" x14ac:dyDescent="0.2">
      <c r="C202" s="62" t="s">
        <v>215</v>
      </c>
      <c r="D202" s="62" t="s">
        <v>185</v>
      </c>
      <c r="E202" s="62" t="s">
        <v>182</v>
      </c>
      <c r="F202" s="62" t="s">
        <v>183</v>
      </c>
    </row>
    <row r="203" spans="3:6" x14ac:dyDescent="0.2">
      <c r="C203" s="62" t="s">
        <v>215</v>
      </c>
      <c r="D203" s="62" t="s">
        <v>185</v>
      </c>
      <c r="E203" s="62" t="s">
        <v>182</v>
      </c>
      <c r="F203" s="62" t="s">
        <v>183</v>
      </c>
    </row>
    <row r="204" spans="3:6" x14ac:dyDescent="0.2">
      <c r="C204" s="62" t="s">
        <v>215</v>
      </c>
      <c r="D204" s="62" t="s">
        <v>185</v>
      </c>
      <c r="E204" s="62" t="s">
        <v>182</v>
      </c>
      <c r="F204" s="62" t="s">
        <v>183</v>
      </c>
    </row>
    <row r="205" spans="3:6" x14ac:dyDescent="0.2">
      <c r="C205" s="62" t="s">
        <v>215</v>
      </c>
      <c r="D205" s="62" t="s">
        <v>185</v>
      </c>
      <c r="E205" s="62" t="s">
        <v>182</v>
      </c>
      <c r="F205" s="62" t="s">
        <v>183</v>
      </c>
    </row>
    <row r="206" spans="3:6" x14ac:dyDescent="0.2">
      <c r="C206" s="62" t="s">
        <v>215</v>
      </c>
      <c r="D206" s="62" t="s">
        <v>185</v>
      </c>
      <c r="E206" s="62" t="s">
        <v>182</v>
      </c>
      <c r="F206" s="62" t="s">
        <v>183</v>
      </c>
    </row>
    <row r="207" spans="3:6" x14ac:dyDescent="0.2">
      <c r="C207" s="62" t="s">
        <v>215</v>
      </c>
      <c r="D207" s="62" t="s">
        <v>185</v>
      </c>
      <c r="E207" s="62" t="s">
        <v>182</v>
      </c>
      <c r="F207" s="62" t="s">
        <v>183</v>
      </c>
    </row>
    <row r="208" spans="3:6" x14ac:dyDescent="0.2">
      <c r="C208" s="62" t="s">
        <v>215</v>
      </c>
      <c r="D208" s="62" t="s">
        <v>185</v>
      </c>
      <c r="E208" s="62" t="s">
        <v>182</v>
      </c>
      <c r="F208" s="62" t="s">
        <v>183</v>
      </c>
    </row>
    <row r="209" spans="3:6" x14ac:dyDescent="0.2">
      <c r="C209" s="62" t="s">
        <v>215</v>
      </c>
      <c r="D209" s="62" t="s">
        <v>185</v>
      </c>
      <c r="E209" s="62" t="s">
        <v>182</v>
      </c>
      <c r="F209" s="62" t="s">
        <v>183</v>
      </c>
    </row>
    <row r="210" spans="3:6" x14ac:dyDescent="0.2">
      <c r="C210" s="62" t="s">
        <v>215</v>
      </c>
      <c r="D210" s="62" t="s">
        <v>185</v>
      </c>
      <c r="E210" s="62" t="s">
        <v>182</v>
      </c>
      <c r="F210" s="62" t="s">
        <v>183</v>
      </c>
    </row>
    <row r="211" spans="3:6" x14ac:dyDescent="0.2">
      <c r="C211" s="62" t="s">
        <v>215</v>
      </c>
      <c r="D211" s="62" t="s">
        <v>185</v>
      </c>
      <c r="E211" s="62" t="s">
        <v>182</v>
      </c>
      <c r="F211" s="62" t="s">
        <v>183</v>
      </c>
    </row>
    <row r="212" spans="3:6" x14ac:dyDescent="0.2">
      <c r="C212" s="62" t="s">
        <v>215</v>
      </c>
      <c r="D212" s="62" t="s">
        <v>185</v>
      </c>
      <c r="E212" s="62" t="s">
        <v>182</v>
      </c>
      <c r="F212" s="62" t="s">
        <v>183</v>
      </c>
    </row>
    <row r="213" spans="3:6" x14ac:dyDescent="0.2">
      <c r="C213" s="62" t="s">
        <v>215</v>
      </c>
      <c r="D213" s="62" t="s">
        <v>185</v>
      </c>
      <c r="E213" s="62" t="s">
        <v>182</v>
      </c>
      <c r="F213" s="62" t="s">
        <v>183</v>
      </c>
    </row>
    <row r="214" spans="3:6" x14ac:dyDescent="0.2">
      <c r="C214" s="62" t="s">
        <v>215</v>
      </c>
      <c r="D214" s="62" t="s">
        <v>185</v>
      </c>
      <c r="E214" s="62" t="s">
        <v>182</v>
      </c>
      <c r="F214" s="62" t="s">
        <v>183</v>
      </c>
    </row>
    <row r="215" spans="3:6" x14ac:dyDescent="0.2">
      <c r="C215" s="62" t="s">
        <v>215</v>
      </c>
      <c r="D215" s="62" t="s">
        <v>185</v>
      </c>
      <c r="E215" s="62" t="s">
        <v>182</v>
      </c>
      <c r="F215" s="62" t="s">
        <v>183</v>
      </c>
    </row>
    <row r="216" spans="3:6" x14ac:dyDescent="0.2">
      <c r="C216" s="62" t="s">
        <v>215</v>
      </c>
      <c r="D216" s="62" t="s">
        <v>185</v>
      </c>
      <c r="E216" s="62" t="s">
        <v>182</v>
      </c>
      <c r="F216" s="62" t="s">
        <v>183</v>
      </c>
    </row>
    <row r="217" spans="3:6" x14ac:dyDescent="0.2">
      <c r="C217" s="62" t="s">
        <v>215</v>
      </c>
      <c r="D217" s="62" t="s">
        <v>185</v>
      </c>
      <c r="E217" s="62" t="s">
        <v>182</v>
      </c>
      <c r="F217" s="62" t="s">
        <v>183</v>
      </c>
    </row>
    <row r="218" spans="3:6" x14ac:dyDescent="0.2">
      <c r="C218" s="62" t="s">
        <v>215</v>
      </c>
      <c r="D218" s="62" t="s">
        <v>185</v>
      </c>
      <c r="E218" s="62" t="s">
        <v>182</v>
      </c>
      <c r="F218" s="62" t="s">
        <v>183</v>
      </c>
    </row>
    <row r="219" spans="3:6" x14ac:dyDescent="0.2">
      <c r="C219" s="62" t="s">
        <v>215</v>
      </c>
      <c r="D219" s="62" t="s">
        <v>185</v>
      </c>
      <c r="E219" s="62" t="s">
        <v>182</v>
      </c>
      <c r="F219" s="62" t="s">
        <v>183</v>
      </c>
    </row>
    <row r="220" spans="3:6" x14ac:dyDescent="0.2">
      <c r="C220" s="62" t="s">
        <v>215</v>
      </c>
      <c r="D220" s="62" t="s">
        <v>185</v>
      </c>
      <c r="E220" s="62" t="s">
        <v>182</v>
      </c>
      <c r="F220" s="62" t="s">
        <v>183</v>
      </c>
    </row>
    <row r="221" spans="3:6" x14ac:dyDescent="0.2">
      <c r="C221" s="62" t="s">
        <v>215</v>
      </c>
      <c r="D221" s="62" t="s">
        <v>185</v>
      </c>
      <c r="E221" s="62" t="s">
        <v>182</v>
      </c>
      <c r="F221" s="62" t="s">
        <v>183</v>
      </c>
    </row>
    <row r="222" spans="3:6" x14ac:dyDescent="0.2">
      <c r="C222" s="62" t="s">
        <v>215</v>
      </c>
      <c r="D222" s="62" t="s">
        <v>185</v>
      </c>
      <c r="E222" s="62" t="s">
        <v>182</v>
      </c>
      <c r="F222" s="62" t="s">
        <v>183</v>
      </c>
    </row>
    <row r="223" spans="3:6" x14ac:dyDescent="0.2">
      <c r="C223" s="62" t="s">
        <v>215</v>
      </c>
      <c r="D223" s="62" t="s">
        <v>185</v>
      </c>
      <c r="E223" s="62" t="s">
        <v>182</v>
      </c>
      <c r="F223" s="62" t="s">
        <v>183</v>
      </c>
    </row>
    <row r="224" spans="3:6" x14ac:dyDescent="0.2">
      <c r="C224" s="62" t="s">
        <v>215</v>
      </c>
      <c r="D224" s="62" t="s">
        <v>185</v>
      </c>
      <c r="E224" s="62" t="s">
        <v>182</v>
      </c>
      <c r="F224" s="62" t="s">
        <v>183</v>
      </c>
    </row>
    <row r="225" spans="3:6" x14ac:dyDescent="0.2">
      <c r="C225" s="62" t="s">
        <v>215</v>
      </c>
      <c r="D225" s="62" t="s">
        <v>185</v>
      </c>
      <c r="E225" s="62" t="s">
        <v>182</v>
      </c>
      <c r="F225" s="62" t="s">
        <v>183</v>
      </c>
    </row>
    <row r="226" spans="3:6" x14ac:dyDescent="0.2">
      <c r="C226" s="62" t="s">
        <v>215</v>
      </c>
      <c r="D226" s="62" t="s">
        <v>185</v>
      </c>
      <c r="E226" s="62" t="s">
        <v>182</v>
      </c>
      <c r="F226" s="62" t="s">
        <v>183</v>
      </c>
    </row>
    <row r="227" spans="3:6" x14ac:dyDescent="0.2">
      <c r="C227" s="62" t="s">
        <v>215</v>
      </c>
      <c r="D227" s="62" t="s">
        <v>185</v>
      </c>
      <c r="E227" s="62" t="s">
        <v>182</v>
      </c>
      <c r="F227" s="62" t="s">
        <v>183</v>
      </c>
    </row>
    <row r="228" spans="3:6" x14ac:dyDescent="0.2">
      <c r="C228" s="62" t="s">
        <v>215</v>
      </c>
      <c r="D228" s="62" t="s">
        <v>185</v>
      </c>
      <c r="E228" s="62" t="s">
        <v>182</v>
      </c>
      <c r="F228" s="62" t="s">
        <v>183</v>
      </c>
    </row>
    <row r="229" spans="3:6" x14ac:dyDescent="0.2">
      <c r="C229" s="62" t="s">
        <v>215</v>
      </c>
      <c r="D229" s="62" t="s">
        <v>185</v>
      </c>
      <c r="E229" s="62" t="s">
        <v>182</v>
      </c>
      <c r="F229" s="62" t="s">
        <v>183</v>
      </c>
    </row>
    <row r="230" spans="3:6" x14ac:dyDescent="0.2">
      <c r="C230" s="62" t="s">
        <v>215</v>
      </c>
      <c r="D230" s="62" t="s">
        <v>185</v>
      </c>
      <c r="E230" s="62" t="s">
        <v>182</v>
      </c>
      <c r="F230" s="62" t="s">
        <v>183</v>
      </c>
    </row>
    <row r="231" spans="3:6" x14ac:dyDescent="0.2">
      <c r="C231" s="62" t="s">
        <v>215</v>
      </c>
      <c r="D231" s="62" t="s">
        <v>185</v>
      </c>
      <c r="E231" s="62" t="s">
        <v>182</v>
      </c>
      <c r="F231" s="62" t="s">
        <v>183</v>
      </c>
    </row>
    <row r="232" spans="3:6" x14ac:dyDescent="0.2">
      <c r="C232" s="62" t="s">
        <v>215</v>
      </c>
      <c r="D232" s="62" t="s">
        <v>185</v>
      </c>
      <c r="E232" s="62" t="s">
        <v>182</v>
      </c>
      <c r="F232" s="62" t="s">
        <v>183</v>
      </c>
    </row>
    <row r="233" spans="3:6" x14ac:dyDescent="0.2">
      <c r="C233" s="62" t="s">
        <v>215</v>
      </c>
      <c r="D233" s="62" t="s">
        <v>185</v>
      </c>
      <c r="E233" s="62" t="s">
        <v>182</v>
      </c>
      <c r="F233" s="62" t="s">
        <v>183</v>
      </c>
    </row>
    <row r="234" spans="3:6" x14ac:dyDescent="0.2">
      <c r="C234" s="62" t="s">
        <v>215</v>
      </c>
      <c r="D234" s="62" t="s">
        <v>185</v>
      </c>
      <c r="E234" s="62" t="s">
        <v>182</v>
      </c>
      <c r="F234" s="62" t="s">
        <v>183</v>
      </c>
    </row>
    <row r="235" spans="3:6" x14ac:dyDescent="0.2">
      <c r="C235" s="62" t="s">
        <v>215</v>
      </c>
      <c r="D235" s="62" t="s">
        <v>185</v>
      </c>
      <c r="E235" s="62" t="s">
        <v>182</v>
      </c>
      <c r="F235" s="62" t="s">
        <v>183</v>
      </c>
    </row>
    <row r="236" spans="3:6" x14ac:dyDescent="0.2">
      <c r="C236" s="62" t="s">
        <v>215</v>
      </c>
      <c r="D236" s="62" t="s">
        <v>185</v>
      </c>
      <c r="E236" s="62" t="s">
        <v>182</v>
      </c>
      <c r="F236" s="62" t="s">
        <v>183</v>
      </c>
    </row>
    <row r="237" spans="3:6" x14ac:dyDescent="0.2">
      <c r="C237" s="62" t="s">
        <v>215</v>
      </c>
      <c r="D237" s="62" t="s">
        <v>185</v>
      </c>
      <c r="E237" s="62" t="s">
        <v>182</v>
      </c>
      <c r="F237" s="62" t="s">
        <v>183</v>
      </c>
    </row>
    <row r="238" spans="3:6" x14ac:dyDescent="0.2">
      <c r="C238" s="62" t="s">
        <v>215</v>
      </c>
      <c r="D238" s="62" t="s">
        <v>185</v>
      </c>
      <c r="E238" s="62" t="s">
        <v>182</v>
      </c>
      <c r="F238" s="62" t="s">
        <v>183</v>
      </c>
    </row>
    <row r="239" spans="3:6" x14ac:dyDescent="0.2">
      <c r="C239" s="62" t="s">
        <v>215</v>
      </c>
      <c r="D239" s="62" t="s">
        <v>185</v>
      </c>
      <c r="E239" s="62" t="s">
        <v>182</v>
      </c>
      <c r="F239" s="62" t="s">
        <v>183</v>
      </c>
    </row>
    <row r="240" spans="3:6" x14ac:dyDescent="0.2">
      <c r="C240" s="62" t="s">
        <v>215</v>
      </c>
      <c r="D240" s="62" t="s">
        <v>185</v>
      </c>
      <c r="E240" s="62" t="s">
        <v>182</v>
      </c>
      <c r="F240" s="62" t="s">
        <v>183</v>
      </c>
    </row>
    <row r="241" spans="3:6" x14ac:dyDescent="0.2">
      <c r="C241" s="62" t="s">
        <v>215</v>
      </c>
      <c r="D241" s="62" t="s">
        <v>185</v>
      </c>
      <c r="E241" s="62" t="s">
        <v>182</v>
      </c>
      <c r="F241" s="62" t="s">
        <v>183</v>
      </c>
    </row>
    <row r="242" spans="3:6" x14ac:dyDescent="0.2">
      <c r="C242" s="62" t="s">
        <v>215</v>
      </c>
      <c r="D242" s="62" t="s">
        <v>185</v>
      </c>
      <c r="E242" s="62" t="s">
        <v>182</v>
      </c>
      <c r="F242" s="62" t="s">
        <v>183</v>
      </c>
    </row>
    <row r="243" spans="3:6" x14ac:dyDescent="0.2">
      <c r="C243" s="62" t="s">
        <v>215</v>
      </c>
      <c r="D243" s="62" t="s">
        <v>185</v>
      </c>
      <c r="E243" s="62" t="s">
        <v>182</v>
      </c>
      <c r="F243" s="62" t="s">
        <v>183</v>
      </c>
    </row>
    <row r="244" spans="3:6" x14ac:dyDescent="0.2">
      <c r="C244" s="62" t="s">
        <v>215</v>
      </c>
      <c r="D244" s="62" t="s">
        <v>185</v>
      </c>
      <c r="E244" s="62" t="s">
        <v>182</v>
      </c>
      <c r="F244" s="62" t="s">
        <v>183</v>
      </c>
    </row>
    <row r="245" spans="3:6" x14ac:dyDescent="0.2">
      <c r="C245" s="62" t="s">
        <v>215</v>
      </c>
      <c r="D245" s="62" t="s">
        <v>185</v>
      </c>
      <c r="E245" s="62" t="s">
        <v>182</v>
      </c>
      <c r="F245" s="62" t="s">
        <v>183</v>
      </c>
    </row>
    <row r="246" spans="3:6" x14ac:dyDescent="0.2">
      <c r="C246" s="62" t="s">
        <v>215</v>
      </c>
      <c r="D246" s="62" t="s">
        <v>185</v>
      </c>
      <c r="E246" s="62" t="s">
        <v>182</v>
      </c>
      <c r="F246" s="62" t="s">
        <v>183</v>
      </c>
    </row>
    <row r="247" spans="3:6" x14ac:dyDescent="0.2">
      <c r="C247" s="62" t="s">
        <v>215</v>
      </c>
      <c r="D247" s="62" t="s">
        <v>185</v>
      </c>
      <c r="E247" s="62" t="s">
        <v>182</v>
      </c>
      <c r="F247" s="62" t="s">
        <v>183</v>
      </c>
    </row>
    <row r="248" spans="3:6" x14ac:dyDescent="0.2">
      <c r="C248" s="62" t="s">
        <v>215</v>
      </c>
      <c r="D248" s="62" t="s">
        <v>185</v>
      </c>
      <c r="E248" s="62" t="s">
        <v>182</v>
      </c>
      <c r="F248" s="62" t="s">
        <v>183</v>
      </c>
    </row>
    <row r="249" spans="3:6" x14ac:dyDescent="0.2">
      <c r="C249" s="62" t="s">
        <v>215</v>
      </c>
      <c r="D249" s="62" t="s">
        <v>185</v>
      </c>
      <c r="E249" s="62" t="s">
        <v>182</v>
      </c>
      <c r="F249" s="62" t="s">
        <v>183</v>
      </c>
    </row>
    <row r="250" spans="3:6" x14ac:dyDescent="0.2">
      <c r="C250" s="62" t="s">
        <v>215</v>
      </c>
      <c r="D250" s="62" t="s">
        <v>185</v>
      </c>
      <c r="E250" s="62" t="s">
        <v>182</v>
      </c>
      <c r="F250" s="62" t="s">
        <v>183</v>
      </c>
    </row>
    <row r="251" spans="3:6" x14ac:dyDescent="0.2">
      <c r="C251" s="62" t="s">
        <v>215</v>
      </c>
      <c r="D251" s="62" t="s">
        <v>185</v>
      </c>
      <c r="E251" s="62" t="s">
        <v>182</v>
      </c>
      <c r="F251" s="62" t="s">
        <v>183</v>
      </c>
    </row>
    <row r="252" spans="3:6" x14ac:dyDescent="0.2">
      <c r="C252" s="62" t="s">
        <v>215</v>
      </c>
      <c r="D252" s="62" t="s">
        <v>185</v>
      </c>
      <c r="E252" s="62" t="s">
        <v>182</v>
      </c>
      <c r="F252" s="62" t="s">
        <v>183</v>
      </c>
    </row>
    <row r="253" spans="3:6" x14ac:dyDescent="0.2">
      <c r="C253" s="62" t="s">
        <v>215</v>
      </c>
      <c r="D253" s="62" t="s">
        <v>185</v>
      </c>
      <c r="E253" s="62" t="s">
        <v>182</v>
      </c>
      <c r="F253" s="62" t="s">
        <v>183</v>
      </c>
    </row>
    <row r="254" spans="3:6" x14ac:dyDescent="0.2">
      <c r="C254" s="62" t="s">
        <v>215</v>
      </c>
      <c r="D254" s="62" t="s">
        <v>185</v>
      </c>
      <c r="E254" s="62" t="s">
        <v>182</v>
      </c>
      <c r="F254" s="62" t="s">
        <v>183</v>
      </c>
    </row>
    <row r="255" spans="3:6" x14ac:dyDescent="0.2">
      <c r="C255" s="62" t="s">
        <v>215</v>
      </c>
      <c r="D255" s="62" t="s">
        <v>185</v>
      </c>
      <c r="E255" s="62" t="s">
        <v>182</v>
      </c>
      <c r="F255" s="62" t="s">
        <v>183</v>
      </c>
    </row>
    <row r="256" spans="3:6" x14ac:dyDescent="0.2">
      <c r="C256" s="62" t="s">
        <v>217</v>
      </c>
      <c r="D256" s="62" t="s">
        <v>248</v>
      </c>
      <c r="E256" s="62"/>
      <c r="F256" s="62"/>
    </row>
    <row r="257" spans="3:6" x14ac:dyDescent="0.2">
      <c r="C257" s="62" t="s">
        <v>217</v>
      </c>
      <c r="D257" s="62" t="s">
        <v>248</v>
      </c>
      <c r="E257" s="62"/>
      <c r="F257" s="62"/>
    </row>
    <row r="258" spans="3:6" x14ac:dyDescent="0.2">
      <c r="C258" s="62" t="s">
        <v>217</v>
      </c>
      <c r="D258" s="62" t="s">
        <v>248</v>
      </c>
      <c r="E258" s="62"/>
      <c r="F258" s="62"/>
    </row>
    <row r="259" spans="3:6" x14ac:dyDescent="0.2">
      <c r="C259" s="62" t="s">
        <v>217</v>
      </c>
      <c r="D259" s="62" t="s">
        <v>248</v>
      </c>
      <c r="E259" s="62"/>
      <c r="F259" s="62"/>
    </row>
    <row r="260" spans="3:6" x14ac:dyDescent="0.2">
      <c r="C260" s="62" t="s">
        <v>217</v>
      </c>
      <c r="D260" s="62" t="s">
        <v>248</v>
      </c>
      <c r="E260" s="62"/>
      <c r="F260" s="62"/>
    </row>
    <row r="261" spans="3:6" x14ac:dyDescent="0.2">
      <c r="C261" s="62" t="s">
        <v>217</v>
      </c>
      <c r="D261" s="62" t="s">
        <v>248</v>
      </c>
      <c r="E261" s="62"/>
      <c r="F261" s="62"/>
    </row>
    <row r="262" spans="3:6" x14ac:dyDescent="0.2">
      <c r="C262" s="62" t="s">
        <v>217</v>
      </c>
      <c r="D262" s="62" t="s">
        <v>248</v>
      </c>
      <c r="E262" s="62"/>
      <c r="F262" s="62"/>
    </row>
    <row r="263" spans="3:6" x14ac:dyDescent="0.2">
      <c r="C263" s="62" t="s">
        <v>217</v>
      </c>
      <c r="D263" s="62" t="s">
        <v>248</v>
      </c>
      <c r="E263" s="62"/>
      <c r="F263" s="62"/>
    </row>
    <row r="264" spans="3:6" x14ac:dyDescent="0.2">
      <c r="C264" s="62" t="s">
        <v>217</v>
      </c>
      <c r="D264" s="62" t="s">
        <v>248</v>
      </c>
      <c r="E264" s="62"/>
      <c r="F264" s="62"/>
    </row>
    <row r="265" spans="3:6" x14ac:dyDescent="0.2">
      <c r="C265" s="62" t="s">
        <v>217</v>
      </c>
      <c r="D265" s="62" t="s">
        <v>248</v>
      </c>
      <c r="E265" s="62"/>
      <c r="F265" s="62"/>
    </row>
    <row r="266" spans="3:6" x14ac:dyDescent="0.2">
      <c r="C266" s="62" t="s">
        <v>217</v>
      </c>
      <c r="D266" s="62" t="s">
        <v>248</v>
      </c>
      <c r="E266" s="62"/>
      <c r="F266" s="62"/>
    </row>
    <row r="267" spans="3:6" x14ac:dyDescent="0.2">
      <c r="C267" s="62" t="s">
        <v>217</v>
      </c>
      <c r="D267" s="62" t="s">
        <v>248</v>
      </c>
      <c r="E267" s="62"/>
      <c r="F267" s="62"/>
    </row>
    <row r="268" spans="3:6" x14ac:dyDescent="0.2">
      <c r="C268" s="62" t="s">
        <v>217</v>
      </c>
      <c r="D268" s="62" t="s">
        <v>248</v>
      </c>
      <c r="E268" s="62"/>
      <c r="F268" s="62"/>
    </row>
    <row r="269" spans="3:6" x14ac:dyDescent="0.2">
      <c r="C269" s="62" t="s">
        <v>217</v>
      </c>
      <c r="D269" s="62" t="s">
        <v>248</v>
      </c>
      <c r="E269" s="62"/>
      <c r="F269" s="62"/>
    </row>
    <row r="270" spans="3:6" x14ac:dyDescent="0.2">
      <c r="C270" s="62" t="s">
        <v>217</v>
      </c>
      <c r="D270" s="62" t="s">
        <v>248</v>
      </c>
      <c r="E270" s="62"/>
      <c r="F270" s="62"/>
    </row>
    <row r="271" spans="3:6" x14ac:dyDescent="0.2">
      <c r="C271" s="62" t="s">
        <v>217</v>
      </c>
      <c r="D271" s="62" t="s">
        <v>248</v>
      </c>
      <c r="E271" s="62"/>
      <c r="F271" s="62"/>
    </row>
    <row r="272" spans="3:6" x14ac:dyDescent="0.2">
      <c r="C272" s="62" t="s">
        <v>217</v>
      </c>
      <c r="D272" s="62" t="s">
        <v>248</v>
      </c>
      <c r="E272" s="62"/>
      <c r="F272" s="62"/>
    </row>
    <row r="273" spans="3:6" x14ac:dyDescent="0.2">
      <c r="C273" s="62" t="s">
        <v>217</v>
      </c>
      <c r="D273" s="62" t="s">
        <v>248</v>
      </c>
      <c r="E273" s="62"/>
      <c r="F273" s="62"/>
    </row>
    <row r="274" spans="3:6" x14ac:dyDescent="0.2">
      <c r="C274" s="62" t="s">
        <v>217</v>
      </c>
      <c r="D274" s="62" t="s">
        <v>248</v>
      </c>
      <c r="E274" s="62"/>
      <c r="F274" s="62"/>
    </row>
    <row r="275" spans="3:6" x14ac:dyDescent="0.2">
      <c r="C275" s="62" t="s">
        <v>217</v>
      </c>
      <c r="D275" s="62" t="s">
        <v>248</v>
      </c>
      <c r="E275" s="62"/>
      <c r="F275" s="62"/>
    </row>
    <row r="276" spans="3:6" x14ac:dyDescent="0.2">
      <c r="C276" s="62" t="s">
        <v>217</v>
      </c>
      <c r="D276" s="62" t="s">
        <v>248</v>
      </c>
      <c r="E276" s="62"/>
      <c r="F276" s="62"/>
    </row>
    <row r="277" spans="3:6" x14ac:dyDescent="0.2">
      <c r="C277" s="62" t="s">
        <v>217</v>
      </c>
      <c r="D277" s="62" t="s">
        <v>248</v>
      </c>
      <c r="E277" s="62"/>
      <c r="F277" s="62"/>
    </row>
    <row r="278" spans="3:6" x14ac:dyDescent="0.2">
      <c r="C278" s="62" t="s">
        <v>217</v>
      </c>
      <c r="D278" s="62" t="s">
        <v>248</v>
      </c>
      <c r="E278" s="62"/>
      <c r="F278" s="62"/>
    </row>
    <row r="279" spans="3:6" x14ac:dyDescent="0.2">
      <c r="C279" s="62" t="s">
        <v>217</v>
      </c>
      <c r="D279" s="62" t="s">
        <v>248</v>
      </c>
      <c r="E279" s="62"/>
      <c r="F279" s="62"/>
    </row>
    <row r="280" spans="3:6" x14ac:dyDescent="0.2">
      <c r="C280" s="62" t="s">
        <v>217</v>
      </c>
      <c r="D280" s="62" t="s">
        <v>248</v>
      </c>
      <c r="E280" s="62"/>
      <c r="F280" s="62"/>
    </row>
    <row r="281" spans="3:6" x14ac:dyDescent="0.2">
      <c r="C281" s="62" t="s">
        <v>217</v>
      </c>
      <c r="D281" s="62" t="s">
        <v>248</v>
      </c>
      <c r="E281" s="62"/>
      <c r="F281" s="62"/>
    </row>
    <row r="282" spans="3:6" x14ac:dyDescent="0.2">
      <c r="C282" s="62" t="s">
        <v>217</v>
      </c>
      <c r="D282" s="62" t="s">
        <v>248</v>
      </c>
      <c r="E282" s="62"/>
      <c r="F282" s="62"/>
    </row>
    <row r="283" spans="3:6" x14ac:dyDescent="0.2">
      <c r="C283" s="62" t="s">
        <v>217</v>
      </c>
      <c r="D283" s="62" t="s">
        <v>248</v>
      </c>
      <c r="E283" s="62"/>
      <c r="F283" s="62"/>
    </row>
    <row r="284" spans="3:6" x14ac:dyDescent="0.2">
      <c r="C284" s="62" t="s">
        <v>217</v>
      </c>
      <c r="D284" s="62" t="s">
        <v>248</v>
      </c>
      <c r="E284" s="62"/>
      <c r="F284" s="62"/>
    </row>
    <row r="285" spans="3:6" x14ac:dyDescent="0.2">
      <c r="C285" s="62" t="s">
        <v>217</v>
      </c>
      <c r="D285" s="62" t="s">
        <v>248</v>
      </c>
      <c r="E285" s="62"/>
      <c r="F285" s="62"/>
    </row>
    <row r="286" spans="3:6" x14ac:dyDescent="0.2">
      <c r="C286" s="62" t="s">
        <v>217</v>
      </c>
      <c r="D286" s="62" t="s">
        <v>248</v>
      </c>
      <c r="E286" s="62"/>
      <c r="F286" s="62"/>
    </row>
    <row r="287" spans="3:6" x14ac:dyDescent="0.2">
      <c r="C287" s="62" t="s">
        <v>217</v>
      </c>
      <c r="D287" s="62" t="s">
        <v>248</v>
      </c>
      <c r="E287" s="62"/>
      <c r="F287" s="62"/>
    </row>
    <row r="288" spans="3:6" x14ac:dyDescent="0.2">
      <c r="C288" s="62" t="s">
        <v>217</v>
      </c>
      <c r="D288" s="62" t="s">
        <v>248</v>
      </c>
      <c r="E288" s="62"/>
      <c r="F288" s="62"/>
    </row>
    <row r="289" spans="3:6" x14ac:dyDescent="0.2">
      <c r="C289" s="62" t="s">
        <v>217</v>
      </c>
      <c r="D289" s="62" t="s">
        <v>248</v>
      </c>
      <c r="E289" s="62"/>
      <c r="F289" s="62"/>
    </row>
    <row r="290" spans="3:6" x14ac:dyDescent="0.2">
      <c r="C290" s="62" t="s">
        <v>217</v>
      </c>
      <c r="D290" s="62" t="s">
        <v>248</v>
      </c>
      <c r="E290" s="62"/>
      <c r="F290" s="62"/>
    </row>
    <row r="291" spans="3:6" x14ac:dyDescent="0.2">
      <c r="C291" s="62" t="s">
        <v>217</v>
      </c>
      <c r="D291" s="62" t="s">
        <v>248</v>
      </c>
      <c r="E291" s="62"/>
      <c r="F291" s="62"/>
    </row>
    <row r="292" spans="3:6" x14ac:dyDescent="0.2">
      <c r="C292" s="62" t="s">
        <v>217</v>
      </c>
      <c r="D292" s="62" t="s">
        <v>248</v>
      </c>
      <c r="E292" s="62"/>
      <c r="F292" s="62"/>
    </row>
    <row r="293" spans="3:6" x14ac:dyDescent="0.2">
      <c r="C293" s="62" t="s">
        <v>217</v>
      </c>
      <c r="D293" s="62" t="s">
        <v>248</v>
      </c>
      <c r="E293" s="62"/>
      <c r="F293" s="62"/>
    </row>
    <row r="294" spans="3:6" x14ac:dyDescent="0.2">
      <c r="C294" s="62" t="s">
        <v>217</v>
      </c>
      <c r="D294" s="62" t="s">
        <v>248</v>
      </c>
      <c r="E294" s="62"/>
      <c r="F294" s="62"/>
    </row>
    <row r="295" spans="3:6" x14ac:dyDescent="0.2">
      <c r="C295" s="62" t="s">
        <v>217</v>
      </c>
      <c r="D295" s="62" t="s">
        <v>248</v>
      </c>
      <c r="E295" s="62"/>
      <c r="F295" s="62"/>
    </row>
    <row r="296" spans="3:6" x14ac:dyDescent="0.2">
      <c r="C296" s="62" t="s">
        <v>218</v>
      </c>
      <c r="D296" s="62" t="s">
        <v>249</v>
      </c>
      <c r="E296" s="62"/>
      <c r="F296" s="62"/>
    </row>
    <row r="297" spans="3:6" x14ac:dyDescent="0.2">
      <c r="C297" s="62" t="s">
        <v>218</v>
      </c>
      <c r="D297" s="62" t="s">
        <v>249</v>
      </c>
      <c r="E297" s="62"/>
      <c r="F297" s="62"/>
    </row>
    <row r="298" spans="3:6" x14ac:dyDescent="0.2">
      <c r="C298" s="62" t="s">
        <v>218</v>
      </c>
      <c r="D298" s="62" t="s">
        <v>249</v>
      </c>
      <c r="E298" s="62"/>
      <c r="F298" s="62"/>
    </row>
    <row r="299" spans="3:6" x14ac:dyDescent="0.2">
      <c r="C299" s="62" t="s">
        <v>218</v>
      </c>
      <c r="D299" s="62" t="s">
        <v>249</v>
      </c>
      <c r="E299" s="62"/>
      <c r="F299" s="62"/>
    </row>
    <row r="300" spans="3:6" x14ac:dyDescent="0.2">
      <c r="C300" s="62" t="s">
        <v>218</v>
      </c>
      <c r="D300" s="62" t="s">
        <v>249</v>
      </c>
      <c r="E300" s="62"/>
      <c r="F300" s="62"/>
    </row>
    <row r="301" spans="3:6" x14ac:dyDescent="0.2">
      <c r="C301" s="62" t="s">
        <v>218</v>
      </c>
      <c r="D301" s="62" t="s">
        <v>249</v>
      </c>
      <c r="E301" s="62"/>
      <c r="F301" s="62"/>
    </row>
    <row r="302" spans="3:6" x14ac:dyDescent="0.2">
      <c r="C302" s="62" t="s">
        <v>219</v>
      </c>
      <c r="D302" s="62" t="s">
        <v>250</v>
      </c>
      <c r="E302" s="62"/>
      <c r="F302" s="62"/>
    </row>
    <row r="303" spans="3:6" x14ac:dyDescent="0.2">
      <c r="C303" s="62" t="s">
        <v>219</v>
      </c>
      <c r="D303" s="62" t="s">
        <v>250</v>
      </c>
      <c r="E303" s="62"/>
      <c r="F303" s="62"/>
    </row>
    <row r="304" spans="3:6" x14ac:dyDescent="0.2">
      <c r="C304" s="62" t="s">
        <v>219</v>
      </c>
      <c r="D304" s="62" t="s">
        <v>250</v>
      </c>
      <c r="E304" s="62"/>
      <c r="F304" s="62"/>
    </row>
    <row r="305" spans="3:6" x14ac:dyDescent="0.2">
      <c r="C305" s="62" t="s">
        <v>219</v>
      </c>
      <c r="D305" s="62" t="s">
        <v>250</v>
      </c>
      <c r="E305" s="62"/>
      <c r="F305" s="62"/>
    </row>
    <row r="306" spans="3:6" x14ac:dyDescent="0.2">
      <c r="C306" s="62" t="s">
        <v>219</v>
      </c>
      <c r="D306" s="62" t="s">
        <v>250</v>
      </c>
      <c r="E306" s="62"/>
      <c r="F306" s="62"/>
    </row>
    <row r="307" spans="3:6" x14ac:dyDescent="0.2">
      <c r="C307" s="62" t="s">
        <v>219</v>
      </c>
      <c r="D307" s="62" t="s">
        <v>250</v>
      </c>
      <c r="E307" s="62"/>
      <c r="F307" s="62"/>
    </row>
    <row r="308" spans="3:6" x14ac:dyDescent="0.2">
      <c r="C308" s="62" t="s">
        <v>219</v>
      </c>
      <c r="D308" s="62" t="s">
        <v>250</v>
      </c>
      <c r="E308" s="62"/>
      <c r="F308" s="62"/>
    </row>
    <row r="309" spans="3:6" x14ac:dyDescent="0.2">
      <c r="C309" s="62" t="s">
        <v>219</v>
      </c>
      <c r="D309" s="62" t="s">
        <v>250</v>
      </c>
      <c r="E309" s="62"/>
      <c r="F309" s="62"/>
    </row>
    <row r="310" spans="3:6" x14ac:dyDescent="0.2">
      <c r="C310" s="62" t="s">
        <v>219</v>
      </c>
      <c r="D310" s="62" t="s">
        <v>250</v>
      </c>
      <c r="E310" s="62"/>
      <c r="F310" s="62"/>
    </row>
    <row r="311" spans="3:6" x14ac:dyDescent="0.2">
      <c r="C311" s="62" t="s">
        <v>219</v>
      </c>
      <c r="D311" s="62" t="s">
        <v>250</v>
      </c>
      <c r="E311" s="62"/>
      <c r="F311" s="62"/>
    </row>
    <row r="312" spans="3:6" x14ac:dyDescent="0.2">
      <c r="C312" s="62" t="s">
        <v>219</v>
      </c>
      <c r="D312" s="62" t="s">
        <v>250</v>
      </c>
      <c r="E312" s="62"/>
      <c r="F312" s="62"/>
    </row>
    <row r="313" spans="3:6" x14ac:dyDescent="0.2">
      <c r="C313" s="62" t="s">
        <v>219</v>
      </c>
      <c r="D313" s="62" t="s">
        <v>250</v>
      </c>
      <c r="E313" s="62"/>
      <c r="F313" s="62"/>
    </row>
    <row r="314" spans="3:6" x14ac:dyDescent="0.2">
      <c r="C314" s="62" t="s">
        <v>219</v>
      </c>
      <c r="D314" s="62" t="s">
        <v>250</v>
      </c>
      <c r="E314" s="62"/>
      <c r="F314" s="62"/>
    </row>
    <row r="315" spans="3:6" x14ac:dyDescent="0.2">
      <c r="C315" s="62" t="s">
        <v>219</v>
      </c>
      <c r="D315" s="62" t="s">
        <v>250</v>
      </c>
      <c r="E315" s="62"/>
      <c r="F315" s="62"/>
    </row>
    <row r="316" spans="3:6" x14ac:dyDescent="0.2">
      <c r="C316" s="62" t="s">
        <v>219</v>
      </c>
      <c r="D316" s="62" t="s">
        <v>250</v>
      </c>
      <c r="E316" s="62"/>
      <c r="F316" s="62"/>
    </row>
    <row r="317" spans="3:6" x14ac:dyDescent="0.2">
      <c r="C317" s="62" t="s">
        <v>219</v>
      </c>
      <c r="D317" s="62" t="s">
        <v>250</v>
      </c>
      <c r="E317" s="62"/>
      <c r="F317" s="62"/>
    </row>
    <row r="318" spans="3:6" x14ac:dyDescent="0.2">
      <c r="C318" s="62" t="s">
        <v>219</v>
      </c>
      <c r="D318" s="62" t="s">
        <v>250</v>
      </c>
      <c r="E318" s="62"/>
      <c r="F318" s="62"/>
    </row>
    <row r="319" spans="3:6" x14ac:dyDescent="0.2">
      <c r="C319" s="62" t="s">
        <v>219</v>
      </c>
      <c r="D319" s="62" t="s">
        <v>250</v>
      </c>
      <c r="E319" s="62"/>
      <c r="F319" s="62"/>
    </row>
    <row r="320" spans="3:6" x14ac:dyDescent="0.2">
      <c r="C320" s="62" t="s">
        <v>219</v>
      </c>
      <c r="D320" s="62" t="s">
        <v>250</v>
      </c>
      <c r="E320" s="62"/>
      <c r="F320" s="62"/>
    </row>
    <row r="321" spans="3:6" x14ac:dyDescent="0.2">
      <c r="C321" s="62" t="s">
        <v>219</v>
      </c>
      <c r="D321" s="62" t="s">
        <v>250</v>
      </c>
      <c r="E321" s="62"/>
      <c r="F321" s="62"/>
    </row>
    <row r="322" spans="3:6" x14ac:dyDescent="0.2">
      <c r="C322" s="62" t="s">
        <v>219</v>
      </c>
      <c r="D322" s="62" t="s">
        <v>250</v>
      </c>
      <c r="E322" s="62"/>
      <c r="F322" s="62"/>
    </row>
    <row r="323" spans="3:6" x14ac:dyDescent="0.2">
      <c r="C323" s="62" t="s">
        <v>219</v>
      </c>
      <c r="D323" s="62" t="s">
        <v>250</v>
      </c>
      <c r="E323" s="62"/>
      <c r="F323" s="62"/>
    </row>
    <row r="324" spans="3:6" x14ac:dyDescent="0.2">
      <c r="C324" s="62" t="s">
        <v>219</v>
      </c>
      <c r="D324" s="62" t="s">
        <v>250</v>
      </c>
      <c r="E324" s="62"/>
      <c r="F324" s="62"/>
    </row>
    <row r="325" spans="3:6" x14ac:dyDescent="0.2">
      <c r="C325" s="62" t="s">
        <v>219</v>
      </c>
      <c r="D325" s="62" t="s">
        <v>250</v>
      </c>
      <c r="E325" s="62"/>
      <c r="F325" s="62"/>
    </row>
    <row r="326" spans="3:6" x14ac:dyDescent="0.2">
      <c r="C326" s="62" t="s">
        <v>219</v>
      </c>
      <c r="D326" s="62" t="s">
        <v>250</v>
      </c>
      <c r="E326" s="62"/>
      <c r="F326" s="62"/>
    </row>
    <row r="327" spans="3:6" x14ac:dyDescent="0.2">
      <c r="C327" s="62" t="s">
        <v>219</v>
      </c>
      <c r="D327" s="62" t="s">
        <v>250</v>
      </c>
      <c r="E327" s="62"/>
      <c r="F327" s="62"/>
    </row>
    <row r="328" spans="3:6" x14ac:dyDescent="0.2">
      <c r="C328" s="62" t="s">
        <v>219</v>
      </c>
      <c r="D328" s="62" t="s">
        <v>250</v>
      </c>
      <c r="E328" s="62"/>
      <c r="F328" s="62"/>
    </row>
    <row r="329" spans="3:6" x14ac:dyDescent="0.2">
      <c r="C329" s="62" t="s">
        <v>219</v>
      </c>
      <c r="D329" s="62" t="s">
        <v>250</v>
      </c>
      <c r="E329" s="62"/>
      <c r="F329" s="62"/>
    </row>
    <row r="330" spans="3:6" x14ac:dyDescent="0.2">
      <c r="C330" s="62" t="s">
        <v>219</v>
      </c>
      <c r="D330" s="62" t="s">
        <v>250</v>
      </c>
      <c r="E330" s="62"/>
      <c r="F330" s="62"/>
    </row>
    <row r="331" spans="3:6" x14ac:dyDescent="0.2">
      <c r="C331" s="62" t="s">
        <v>219</v>
      </c>
      <c r="D331" s="62" t="s">
        <v>250</v>
      </c>
      <c r="E331" s="62"/>
      <c r="F331" s="62"/>
    </row>
    <row r="332" spans="3:6" x14ac:dyDescent="0.2">
      <c r="C332" s="62" t="s">
        <v>219</v>
      </c>
      <c r="D332" s="62" t="s">
        <v>250</v>
      </c>
      <c r="E332" s="62"/>
      <c r="F332" s="62"/>
    </row>
    <row r="333" spans="3:6" x14ac:dyDescent="0.2">
      <c r="C333" s="62" t="s">
        <v>219</v>
      </c>
      <c r="D333" s="62" t="s">
        <v>250</v>
      </c>
      <c r="E333" s="62"/>
      <c r="F333" s="62"/>
    </row>
    <row r="334" spans="3:6" x14ac:dyDescent="0.2">
      <c r="C334" s="62" t="s">
        <v>219</v>
      </c>
      <c r="D334" s="62" t="s">
        <v>250</v>
      </c>
      <c r="E334" s="62"/>
      <c r="F334" s="62"/>
    </row>
    <row r="335" spans="3:6" x14ac:dyDescent="0.2">
      <c r="C335" s="62" t="s">
        <v>219</v>
      </c>
      <c r="D335" s="62" t="s">
        <v>250</v>
      </c>
      <c r="E335" s="62"/>
      <c r="F335" s="62"/>
    </row>
    <row r="336" spans="3:6" x14ac:dyDescent="0.2">
      <c r="C336" s="62" t="s">
        <v>219</v>
      </c>
      <c r="D336" s="62" t="s">
        <v>250</v>
      </c>
      <c r="E336" s="62"/>
      <c r="F336" s="62"/>
    </row>
    <row r="337" spans="3:6" x14ac:dyDescent="0.2">
      <c r="C337" s="62" t="s">
        <v>219</v>
      </c>
      <c r="D337" s="62" t="s">
        <v>250</v>
      </c>
      <c r="E337" s="62"/>
      <c r="F337" s="62"/>
    </row>
    <row r="338" spans="3:6" x14ac:dyDescent="0.2">
      <c r="C338" s="62" t="s">
        <v>219</v>
      </c>
      <c r="D338" s="62" t="s">
        <v>250</v>
      </c>
      <c r="E338" s="62"/>
      <c r="F338" s="62"/>
    </row>
    <row r="339" spans="3:6" x14ac:dyDescent="0.2">
      <c r="C339" s="62" t="s">
        <v>219</v>
      </c>
      <c r="D339" s="62" t="s">
        <v>250</v>
      </c>
      <c r="E339" s="62" t="s">
        <v>180</v>
      </c>
      <c r="F339" s="62" t="s">
        <v>262</v>
      </c>
    </row>
    <row r="340" spans="3:6" x14ac:dyDescent="0.2">
      <c r="C340" s="62" t="s">
        <v>219</v>
      </c>
      <c r="D340" s="62" t="s">
        <v>250</v>
      </c>
      <c r="E340" s="62" t="s">
        <v>180</v>
      </c>
      <c r="F340" s="62" t="s">
        <v>262</v>
      </c>
    </row>
    <row r="341" spans="3:6" x14ac:dyDescent="0.2">
      <c r="C341" s="62" t="s">
        <v>219</v>
      </c>
      <c r="D341" s="62" t="s">
        <v>250</v>
      </c>
      <c r="E341" s="62" t="s">
        <v>181</v>
      </c>
      <c r="F341" s="62" t="s">
        <v>263</v>
      </c>
    </row>
    <row r="342" spans="3:6" x14ac:dyDescent="0.2">
      <c r="C342" s="62" t="s">
        <v>219</v>
      </c>
      <c r="D342" s="62" t="s">
        <v>250</v>
      </c>
      <c r="E342" s="62" t="s">
        <v>181</v>
      </c>
      <c r="F342" s="62" t="s">
        <v>263</v>
      </c>
    </row>
    <row r="343" spans="3:6" x14ac:dyDescent="0.2">
      <c r="C343" s="62" t="s">
        <v>220</v>
      </c>
      <c r="D343" s="62" t="s">
        <v>251</v>
      </c>
      <c r="E343" s="62"/>
      <c r="F343" s="62"/>
    </row>
    <row r="344" spans="3:6" x14ac:dyDescent="0.2">
      <c r="C344" s="62" t="s">
        <v>220</v>
      </c>
      <c r="D344" s="62" t="s">
        <v>251</v>
      </c>
      <c r="E344" s="62"/>
      <c r="F344" s="62"/>
    </row>
    <row r="345" spans="3:6" x14ac:dyDescent="0.2">
      <c r="C345" s="62" t="s">
        <v>220</v>
      </c>
      <c r="D345" s="62" t="s">
        <v>251</v>
      </c>
      <c r="E345" s="62"/>
      <c r="F345" s="62"/>
    </row>
    <row r="346" spans="3:6" x14ac:dyDescent="0.2">
      <c r="C346" s="62" t="s">
        <v>220</v>
      </c>
      <c r="D346" s="62" t="s">
        <v>251</v>
      </c>
      <c r="E346" s="62"/>
      <c r="F346" s="62"/>
    </row>
    <row r="347" spans="3:6" x14ac:dyDescent="0.2">
      <c r="C347" s="62" t="s">
        <v>220</v>
      </c>
      <c r="D347" s="62" t="s">
        <v>251</v>
      </c>
      <c r="E347" s="62"/>
      <c r="F347" s="62"/>
    </row>
    <row r="348" spans="3:6" x14ac:dyDescent="0.2">
      <c r="C348" s="62" t="s">
        <v>220</v>
      </c>
      <c r="D348" s="62" t="s">
        <v>251</v>
      </c>
      <c r="E348" s="62"/>
      <c r="F348" s="62"/>
    </row>
    <row r="349" spans="3:6" x14ac:dyDescent="0.2">
      <c r="C349" s="62" t="s">
        <v>220</v>
      </c>
      <c r="D349" s="62" t="s">
        <v>251</v>
      </c>
      <c r="E349" s="62"/>
      <c r="F349" s="62"/>
    </row>
    <row r="350" spans="3:6" x14ac:dyDescent="0.2">
      <c r="C350" s="62" t="s">
        <v>220</v>
      </c>
      <c r="D350" s="62" t="s">
        <v>251</v>
      </c>
      <c r="E350" s="62"/>
      <c r="F350" s="62"/>
    </row>
    <row r="351" spans="3:6" x14ac:dyDescent="0.2">
      <c r="C351" s="62" t="s">
        <v>220</v>
      </c>
      <c r="D351" s="62" t="s">
        <v>251</v>
      </c>
      <c r="E351" s="62"/>
      <c r="F351" s="62"/>
    </row>
    <row r="352" spans="3:6" x14ac:dyDescent="0.2">
      <c r="C352" s="62" t="s">
        <v>220</v>
      </c>
      <c r="D352" s="62" t="s">
        <v>251</v>
      </c>
      <c r="E352" s="62"/>
      <c r="F352" s="62"/>
    </row>
    <row r="353" spans="3:6" x14ac:dyDescent="0.2">
      <c r="C353" s="62" t="s">
        <v>220</v>
      </c>
      <c r="D353" s="62" t="s">
        <v>251</v>
      </c>
      <c r="E353" s="62"/>
      <c r="F353" s="62"/>
    </row>
    <row r="354" spans="3:6" x14ac:dyDescent="0.2">
      <c r="C354" s="62" t="s">
        <v>220</v>
      </c>
      <c r="D354" s="62" t="s">
        <v>251</v>
      </c>
      <c r="E354" s="62"/>
      <c r="F354" s="62"/>
    </row>
    <row r="355" spans="3:6" x14ac:dyDescent="0.2">
      <c r="C355" s="62" t="s">
        <v>220</v>
      </c>
      <c r="D355" s="62" t="s">
        <v>251</v>
      </c>
      <c r="E355" s="62"/>
      <c r="F355" s="62"/>
    </row>
    <row r="356" spans="3:6" x14ac:dyDescent="0.2">
      <c r="C356" s="62" t="s">
        <v>220</v>
      </c>
      <c r="D356" s="62" t="s">
        <v>251</v>
      </c>
      <c r="E356" s="62"/>
      <c r="F356" s="62"/>
    </row>
    <row r="357" spans="3:6" x14ac:dyDescent="0.2">
      <c r="C357" s="62" t="s">
        <v>220</v>
      </c>
      <c r="D357" s="62" t="s">
        <v>251</v>
      </c>
      <c r="E357" s="62"/>
      <c r="F357" s="62"/>
    </row>
    <row r="358" spans="3:6" x14ac:dyDescent="0.2">
      <c r="C358" s="62" t="s">
        <v>220</v>
      </c>
      <c r="D358" s="62" t="s">
        <v>251</v>
      </c>
      <c r="E358" s="62"/>
      <c r="F358" s="62"/>
    </row>
    <row r="359" spans="3:6" x14ac:dyDescent="0.2">
      <c r="C359" s="62" t="s">
        <v>220</v>
      </c>
      <c r="D359" s="62" t="s">
        <v>251</v>
      </c>
      <c r="E359" s="62"/>
      <c r="F359" s="62"/>
    </row>
    <row r="360" spans="3:6" x14ac:dyDescent="0.2">
      <c r="C360" s="62" t="s">
        <v>220</v>
      </c>
      <c r="D360" s="62" t="s">
        <v>251</v>
      </c>
      <c r="E360" s="62"/>
      <c r="F360" s="62"/>
    </row>
    <row r="361" spans="3:6" x14ac:dyDescent="0.2">
      <c r="C361" s="62" t="s">
        <v>220</v>
      </c>
      <c r="D361" s="62" t="s">
        <v>251</v>
      </c>
      <c r="E361" s="62"/>
      <c r="F361" s="62"/>
    </row>
    <row r="362" spans="3:6" x14ac:dyDescent="0.2">
      <c r="C362" s="62" t="s">
        <v>220</v>
      </c>
      <c r="D362" s="62" t="s">
        <v>251</v>
      </c>
      <c r="E362" s="62"/>
      <c r="F362" s="62"/>
    </row>
    <row r="363" spans="3:6" x14ac:dyDescent="0.2">
      <c r="C363" s="62" t="s">
        <v>220</v>
      </c>
      <c r="D363" s="62" t="s">
        <v>251</v>
      </c>
      <c r="E363" s="62"/>
      <c r="F363" s="62"/>
    </row>
    <row r="364" spans="3:6" x14ac:dyDescent="0.2">
      <c r="C364" s="62" t="s">
        <v>220</v>
      </c>
      <c r="D364" s="62" t="s">
        <v>251</v>
      </c>
      <c r="E364" s="62"/>
      <c r="F364" s="62"/>
    </row>
    <row r="365" spans="3:6" x14ac:dyDescent="0.2">
      <c r="C365" s="62" t="s">
        <v>220</v>
      </c>
      <c r="D365" s="62" t="s">
        <v>251</v>
      </c>
      <c r="E365" s="62"/>
      <c r="F365" s="62"/>
    </row>
    <row r="366" spans="3:6" x14ac:dyDescent="0.2">
      <c r="C366" s="62" t="s">
        <v>220</v>
      </c>
      <c r="D366" s="62" t="s">
        <v>251</v>
      </c>
      <c r="E366" s="62"/>
      <c r="F366" s="62"/>
    </row>
    <row r="367" spans="3:6" x14ac:dyDescent="0.2">
      <c r="C367" s="62" t="s">
        <v>220</v>
      </c>
      <c r="D367" s="62" t="s">
        <v>251</v>
      </c>
      <c r="E367" s="62"/>
      <c r="F367" s="62"/>
    </row>
    <row r="368" spans="3:6" x14ac:dyDescent="0.2">
      <c r="C368" s="62" t="s">
        <v>220</v>
      </c>
      <c r="D368" s="62" t="s">
        <v>251</v>
      </c>
      <c r="E368" s="62"/>
      <c r="F368" s="62"/>
    </row>
    <row r="369" spans="3:6" x14ac:dyDescent="0.2">
      <c r="C369" s="62" t="s">
        <v>220</v>
      </c>
      <c r="D369" s="62" t="s">
        <v>251</v>
      </c>
      <c r="E369" s="62"/>
      <c r="F369" s="62"/>
    </row>
    <row r="370" spans="3:6" x14ac:dyDescent="0.2">
      <c r="C370" s="62" t="s">
        <v>220</v>
      </c>
      <c r="D370" s="62" t="s">
        <v>251</v>
      </c>
      <c r="E370" s="62"/>
      <c r="F370" s="62"/>
    </row>
    <row r="371" spans="3:6" x14ac:dyDescent="0.2">
      <c r="C371" s="62" t="s">
        <v>220</v>
      </c>
      <c r="D371" s="62" t="s">
        <v>251</v>
      </c>
      <c r="E371" s="62"/>
      <c r="F371" s="62"/>
    </row>
    <row r="372" spans="3:6" x14ac:dyDescent="0.2">
      <c r="C372" s="62" t="s">
        <v>220</v>
      </c>
      <c r="D372" s="62" t="s">
        <v>251</v>
      </c>
      <c r="E372" s="62"/>
      <c r="F372" s="62"/>
    </row>
    <row r="373" spans="3:6" x14ac:dyDescent="0.2">
      <c r="C373" s="62" t="s">
        <v>220</v>
      </c>
      <c r="D373" s="62" t="s">
        <v>251</v>
      </c>
      <c r="E373" s="62"/>
      <c r="F373" s="62"/>
    </row>
    <row r="374" spans="3:6" x14ac:dyDescent="0.2">
      <c r="C374" s="62" t="s">
        <v>220</v>
      </c>
      <c r="D374" s="62" t="s">
        <v>251</v>
      </c>
      <c r="E374" s="62"/>
      <c r="F374" s="62"/>
    </row>
    <row r="375" spans="3:6" x14ac:dyDescent="0.2">
      <c r="C375" s="62" t="s">
        <v>220</v>
      </c>
      <c r="D375" s="62" t="s">
        <v>251</v>
      </c>
      <c r="E375" s="62"/>
      <c r="F375" s="62"/>
    </row>
    <row r="376" spans="3:6" x14ac:dyDescent="0.2">
      <c r="C376" s="62" t="s">
        <v>220</v>
      </c>
      <c r="D376" s="62" t="s">
        <v>251</v>
      </c>
      <c r="E376" s="62"/>
      <c r="F376" s="62"/>
    </row>
    <row r="377" spans="3:6" x14ac:dyDescent="0.2">
      <c r="C377" s="62" t="s">
        <v>220</v>
      </c>
      <c r="D377" s="62" t="s">
        <v>251</v>
      </c>
      <c r="E377" s="62"/>
      <c r="F377" s="62"/>
    </row>
    <row r="378" spans="3:6" x14ac:dyDescent="0.2">
      <c r="C378" s="62" t="s">
        <v>220</v>
      </c>
      <c r="D378" s="62" t="s">
        <v>251</v>
      </c>
      <c r="E378" s="62"/>
      <c r="F378" s="62"/>
    </row>
    <row r="379" spans="3:6" x14ac:dyDescent="0.2">
      <c r="C379" s="62" t="s">
        <v>220</v>
      </c>
      <c r="D379" s="62" t="s">
        <v>251</v>
      </c>
      <c r="E379" s="62"/>
      <c r="F379" s="62"/>
    </row>
    <row r="380" spans="3:6" x14ac:dyDescent="0.2">
      <c r="C380" s="62" t="s">
        <v>220</v>
      </c>
      <c r="D380" s="62" t="s">
        <v>251</v>
      </c>
      <c r="E380" s="62"/>
      <c r="F380" s="62"/>
    </row>
    <row r="381" spans="3:6" x14ac:dyDescent="0.2">
      <c r="C381" s="62" t="s">
        <v>220</v>
      </c>
      <c r="D381" s="62" t="s">
        <v>251</v>
      </c>
      <c r="E381" s="62"/>
      <c r="F381" s="62"/>
    </row>
    <row r="382" spans="3:6" x14ac:dyDescent="0.2">
      <c r="C382" s="62" t="s">
        <v>220</v>
      </c>
      <c r="D382" s="62" t="s">
        <v>251</v>
      </c>
      <c r="E382" s="62"/>
      <c r="F382" s="62"/>
    </row>
    <row r="383" spans="3:6" x14ac:dyDescent="0.2">
      <c r="C383" s="62" t="s">
        <v>220</v>
      </c>
      <c r="D383" s="62" t="s">
        <v>251</v>
      </c>
      <c r="E383" s="62"/>
      <c r="F383" s="62"/>
    </row>
    <row r="384" spans="3:6" x14ac:dyDescent="0.2">
      <c r="C384" s="62" t="s">
        <v>220</v>
      </c>
      <c r="D384" s="62" t="s">
        <v>251</v>
      </c>
      <c r="E384" s="62"/>
      <c r="F384" s="62"/>
    </row>
    <row r="385" spans="3:6" x14ac:dyDescent="0.2">
      <c r="C385" s="62" t="s">
        <v>220</v>
      </c>
      <c r="D385" s="62" t="s">
        <v>251</v>
      </c>
      <c r="E385" s="62"/>
      <c r="F385" s="62"/>
    </row>
    <row r="386" spans="3:6" x14ac:dyDescent="0.2">
      <c r="C386" s="62" t="s">
        <v>220</v>
      </c>
      <c r="D386" s="62" t="s">
        <v>251</v>
      </c>
      <c r="E386" s="62"/>
      <c r="F386" s="62"/>
    </row>
    <row r="387" spans="3:6" x14ac:dyDescent="0.2">
      <c r="C387" s="62" t="s">
        <v>220</v>
      </c>
      <c r="D387" s="62" t="s">
        <v>251</v>
      </c>
      <c r="E387" s="62"/>
      <c r="F387" s="62"/>
    </row>
    <row r="388" spans="3:6" x14ac:dyDescent="0.2">
      <c r="C388" s="62" t="s">
        <v>220</v>
      </c>
      <c r="D388" s="62" t="s">
        <v>251</v>
      </c>
      <c r="E388" s="62"/>
      <c r="F388" s="62"/>
    </row>
    <row r="389" spans="3:6" x14ac:dyDescent="0.2">
      <c r="C389" s="62" t="s">
        <v>220</v>
      </c>
      <c r="D389" s="62" t="s">
        <v>251</v>
      </c>
      <c r="E389" s="62"/>
      <c r="F389" s="62"/>
    </row>
    <row r="390" spans="3:6" x14ac:dyDescent="0.2">
      <c r="C390" s="62" t="s">
        <v>220</v>
      </c>
      <c r="D390" s="62" t="s">
        <v>251</v>
      </c>
      <c r="E390" s="62"/>
      <c r="F390" s="62"/>
    </row>
    <row r="391" spans="3:6" x14ac:dyDescent="0.2">
      <c r="C391" s="62" t="s">
        <v>220</v>
      </c>
      <c r="D391" s="62" t="s">
        <v>251</v>
      </c>
      <c r="E391" s="62" t="s">
        <v>180</v>
      </c>
      <c r="F391" s="62" t="s">
        <v>262</v>
      </c>
    </row>
    <row r="392" spans="3:6" x14ac:dyDescent="0.2">
      <c r="C392" s="62" t="s">
        <v>220</v>
      </c>
      <c r="D392" s="62" t="s">
        <v>251</v>
      </c>
      <c r="E392" s="62" t="s">
        <v>180</v>
      </c>
      <c r="F392" s="62" t="s">
        <v>262</v>
      </c>
    </row>
    <row r="393" spans="3:6" x14ac:dyDescent="0.2">
      <c r="C393" s="62" t="s">
        <v>220</v>
      </c>
      <c r="D393" s="62" t="s">
        <v>251</v>
      </c>
      <c r="E393" s="62" t="s">
        <v>180</v>
      </c>
      <c r="F393" s="62" t="s">
        <v>262</v>
      </c>
    </row>
    <row r="394" spans="3:6" x14ac:dyDescent="0.2">
      <c r="C394" s="62" t="s">
        <v>220</v>
      </c>
      <c r="D394" s="62" t="s">
        <v>251</v>
      </c>
      <c r="E394" s="62" t="s">
        <v>180</v>
      </c>
      <c r="F394" s="62" t="s">
        <v>262</v>
      </c>
    </row>
    <row r="395" spans="3:6" x14ac:dyDescent="0.2">
      <c r="C395" s="62" t="s">
        <v>220</v>
      </c>
      <c r="D395" s="62" t="s">
        <v>251</v>
      </c>
      <c r="E395" s="62" t="s">
        <v>180</v>
      </c>
      <c r="F395" s="62" t="s">
        <v>262</v>
      </c>
    </row>
    <row r="396" spans="3:6" x14ac:dyDescent="0.2">
      <c r="C396" s="62" t="s">
        <v>220</v>
      </c>
      <c r="D396" s="62" t="s">
        <v>251</v>
      </c>
      <c r="E396" s="62" t="s">
        <v>180</v>
      </c>
      <c r="F396" s="62" t="s">
        <v>262</v>
      </c>
    </row>
    <row r="397" spans="3:6" x14ac:dyDescent="0.2">
      <c r="C397" s="62" t="s">
        <v>220</v>
      </c>
      <c r="D397" s="62" t="s">
        <v>251</v>
      </c>
      <c r="E397" s="62" t="s">
        <v>180</v>
      </c>
      <c r="F397" s="62" t="s">
        <v>262</v>
      </c>
    </row>
    <row r="398" spans="3:6" x14ac:dyDescent="0.2">
      <c r="C398" s="62" t="s">
        <v>220</v>
      </c>
      <c r="D398" s="62" t="s">
        <v>251</v>
      </c>
      <c r="E398" s="62" t="s">
        <v>181</v>
      </c>
      <c r="F398" s="62" t="s">
        <v>263</v>
      </c>
    </row>
    <row r="399" spans="3:6" x14ac:dyDescent="0.2">
      <c r="C399" s="62" t="s">
        <v>220</v>
      </c>
      <c r="D399" s="62" t="s">
        <v>251</v>
      </c>
      <c r="E399" s="62" t="s">
        <v>181</v>
      </c>
      <c r="F399" s="62" t="s">
        <v>263</v>
      </c>
    </row>
    <row r="400" spans="3:6" x14ac:dyDescent="0.2">
      <c r="C400" s="62" t="s">
        <v>220</v>
      </c>
      <c r="D400" s="62" t="s">
        <v>251</v>
      </c>
      <c r="E400" s="62" t="s">
        <v>181</v>
      </c>
      <c r="F400" s="62" t="s">
        <v>263</v>
      </c>
    </row>
    <row r="401" spans="3:6" x14ac:dyDescent="0.2">
      <c r="C401" s="62" t="s">
        <v>220</v>
      </c>
      <c r="D401" s="62" t="s">
        <v>251</v>
      </c>
      <c r="E401" s="62" t="s">
        <v>181</v>
      </c>
      <c r="F401" s="62" t="s">
        <v>263</v>
      </c>
    </row>
    <row r="402" spans="3:6" x14ac:dyDescent="0.2">
      <c r="C402" s="62" t="s">
        <v>220</v>
      </c>
      <c r="D402" s="62" t="s">
        <v>251</v>
      </c>
      <c r="E402" s="62" t="s">
        <v>181</v>
      </c>
      <c r="F402" s="62" t="s">
        <v>263</v>
      </c>
    </row>
    <row r="403" spans="3:6" x14ac:dyDescent="0.2">
      <c r="C403" s="62" t="s">
        <v>220</v>
      </c>
      <c r="D403" s="62" t="s">
        <v>251</v>
      </c>
      <c r="E403" s="62" t="s">
        <v>181</v>
      </c>
      <c r="F403" s="62" t="s">
        <v>263</v>
      </c>
    </row>
    <row r="404" spans="3:6" x14ac:dyDescent="0.2">
      <c r="C404" s="62" t="s">
        <v>220</v>
      </c>
      <c r="D404" s="62" t="s">
        <v>251</v>
      </c>
      <c r="E404" s="62" t="s">
        <v>181</v>
      </c>
      <c r="F404" s="62" t="s">
        <v>263</v>
      </c>
    </row>
    <row r="405" spans="3:6" x14ac:dyDescent="0.2">
      <c r="C405" s="62" t="s">
        <v>221</v>
      </c>
      <c r="D405" s="62" t="s">
        <v>252</v>
      </c>
      <c r="E405" s="62"/>
      <c r="F405" s="62"/>
    </row>
    <row r="406" spans="3:6" x14ac:dyDescent="0.2">
      <c r="C406" s="62" t="s">
        <v>222</v>
      </c>
      <c r="D406" s="62" t="s">
        <v>253</v>
      </c>
      <c r="E406" s="62" t="s">
        <v>184</v>
      </c>
      <c r="F406" s="62" t="s">
        <v>264</v>
      </c>
    </row>
    <row r="407" spans="3:6" x14ac:dyDescent="0.2">
      <c r="C407" s="62" t="s">
        <v>223</v>
      </c>
      <c r="D407" s="62" t="s">
        <v>254</v>
      </c>
      <c r="E407" s="62"/>
      <c r="F407" s="62"/>
    </row>
    <row r="408" spans="3:6" x14ac:dyDescent="0.2">
      <c r="C408" s="62" t="s">
        <v>223</v>
      </c>
      <c r="D408" s="62" t="s">
        <v>254</v>
      </c>
      <c r="E408" s="62"/>
      <c r="F408" s="62"/>
    </row>
    <row r="409" spans="3:6" x14ac:dyDescent="0.2">
      <c r="C409" s="62" t="s">
        <v>223</v>
      </c>
      <c r="D409" s="62" t="s">
        <v>254</v>
      </c>
      <c r="E409" s="62"/>
      <c r="F409" s="62"/>
    </row>
    <row r="410" spans="3:6" x14ac:dyDescent="0.2">
      <c r="C410" s="62" t="s">
        <v>223</v>
      </c>
      <c r="D410" s="62" t="s">
        <v>254</v>
      </c>
      <c r="E410" s="62"/>
      <c r="F410" s="62"/>
    </row>
    <row r="411" spans="3:6" x14ac:dyDescent="0.2">
      <c r="C411" s="62" t="s">
        <v>223</v>
      </c>
      <c r="D411" s="62" t="s">
        <v>254</v>
      </c>
      <c r="E411" s="62"/>
      <c r="F411" s="62"/>
    </row>
    <row r="412" spans="3:6" x14ac:dyDescent="0.2">
      <c r="C412" s="62" t="s">
        <v>223</v>
      </c>
      <c r="D412" s="62" t="s">
        <v>254</v>
      </c>
      <c r="E412" s="62"/>
      <c r="F412" s="62"/>
    </row>
    <row r="413" spans="3:6" x14ac:dyDescent="0.2">
      <c r="C413" s="62" t="s">
        <v>223</v>
      </c>
      <c r="D413" s="62" t="s">
        <v>254</v>
      </c>
      <c r="E413" s="62"/>
      <c r="F413" s="62"/>
    </row>
    <row r="414" spans="3:6" x14ac:dyDescent="0.2">
      <c r="C414" s="62" t="s">
        <v>223</v>
      </c>
      <c r="D414" s="62" t="s">
        <v>254</v>
      </c>
      <c r="E414" s="62"/>
      <c r="F414" s="62"/>
    </row>
    <row r="415" spans="3:6" x14ac:dyDescent="0.2">
      <c r="C415" s="62" t="s">
        <v>223</v>
      </c>
      <c r="D415" s="62" t="s">
        <v>254</v>
      </c>
      <c r="E415" s="62"/>
      <c r="F415" s="62"/>
    </row>
    <row r="416" spans="3:6" x14ac:dyDescent="0.2">
      <c r="C416" s="62" t="s">
        <v>223</v>
      </c>
      <c r="D416" s="62" t="s">
        <v>254</v>
      </c>
      <c r="E416" s="62"/>
      <c r="F416" s="62"/>
    </row>
    <row r="417" spans="3:6" x14ac:dyDescent="0.2">
      <c r="C417" s="62" t="s">
        <v>223</v>
      </c>
      <c r="D417" s="62" t="s">
        <v>254</v>
      </c>
      <c r="E417" s="62"/>
      <c r="F417" s="62"/>
    </row>
    <row r="418" spans="3:6" x14ac:dyDescent="0.2">
      <c r="C418" s="62" t="s">
        <v>224</v>
      </c>
      <c r="D418" s="62" t="s">
        <v>255</v>
      </c>
      <c r="E418" s="62" t="s">
        <v>2</v>
      </c>
      <c r="F418" s="62" t="s">
        <v>265</v>
      </c>
    </row>
    <row r="419" spans="3:6" x14ac:dyDescent="0.2">
      <c r="C419" s="62" t="s">
        <v>224</v>
      </c>
      <c r="D419" s="62" t="s">
        <v>255</v>
      </c>
      <c r="E419" s="62" t="s">
        <v>2</v>
      </c>
      <c r="F419" s="62" t="s">
        <v>265</v>
      </c>
    </row>
    <row r="420" spans="3:6" x14ac:dyDescent="0.2">
      <c r="C420" s="62" t="s">
        <v>224</v>
      </c>
      <c r="D420" s="62" t="s">
        <v>255</v>
      </c>
      <c r="E420" s="62" t="s">
        <v>2</v>
      </c>
      <c r="F420" s="62" t="s">
        <v>265</v>
      </c>
    </row>
    <row r="421" spans="3:6" x14ac:dyDescent="0.2">
      <c r="C421" s="62" t="s">
        <v>224</v>
      </c>
      <c r="D421" s="62" t="s">
        <v>255</v>
      </c>
      <c r="E421" s="62" t="s">
        <v>2</v>
      </c>
      <c r="F421" s="62" t="s">
        <v>265</v>
      </c>
    </row>
    <row r="422" spans="3:6" x14ac:dyDescent="0.2">
      <c r="C422" s="62" t="s">
        <v>224</v>
      </c>
      <c r="D422" s="62" t="s">
        <v>255</v>
      </c>
      <c r="E422" s="62" t="s">
        <v>2</v>
      </c>
      <c r="F422" s="62" t="s">
        <v>265</v>
      </c>
    </row>
    <row r="423" spans="3:6" x14ac:dyDescent="0.2">
      <c r="C423" s="62" t="s">
        <v>224</v>
      </c>
      <c r="D423" s="62" t="s">
        <v>255</v>
      </c>
      <c r="E423" s="62" t="s">
        <v>2</v>
      </c>
      <c r="F423" s="62" t="s">
        <v>265</v>
      </c>
    </row>
    <row r="424" spans="3:6" x14ac:dyDescent="0.2">
      <c r="C424" s="62" t="s">
        <v>224</v>
      </c>
      <c r="D424" s="62" t="s">
        <v>255</v>
      </c>
      <c r="E424" s="62" t="s">
        <v>2</v>
      </c>
      <c r="F424" s="62" t="s">
        <v>265</v>
      </c>
    </row>
    <row r="425" spans="3:6" x14ac:dyDescent="0.2">
      <c r="C425" s="2" t="s">
        <v>3</v>
      </c>
      <c r="D425" s="2"/>
      <c r="E425" s="2"/>
      <c r="F425" s="2"/>
    </row>
    <row r="426" spans="3:6" x14ac:dyDescent="0.2">
      <c r="C426" s="3"/>
      <c r="D426" s="3"/>
      <c r="E426" s="3"/>
      <c r="F426" s="3"/>
    </row>
  </sheetData>
  <mergeCells count="1">
    <mergeCell ref="E1:H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D48B-1758-45C5-9F0B-16E9BE46795B}">
  <dimension ref="A1:E4"/>
  <sheetViews>
    <sheetView workbookViewId="0"/>
  </sheetViews>
  <sheetFormatPr baseColWidth="10" defaultRowHeight="14.25" x14ac:dyDescent="0.2"/>
  <sheetData>
    <row r="1" spans="1:5" ht="409.5" x14ac:dyDescent="0.2">
      <c r="C1" s="29" t="s">
        <v>364</v>
      </c>
      <c r="D1" s="29" t="s">
        <v>231</v>
      </c>
      <c r="E1" t="s">
        <v>232</v>
      </c>
    </row>
    <row r="2" spans="1:5" ht="185.25" x14ac:dyDescent="0.2">
      <c r="A2" s="29" t="s">
        <v>210</v>
      </c>
    </row>
    <row r="3" spans="1:5" ht="171" x14ac:dyDescent="0.2">
      <c r="A3" s="29" t="s">
        <v>211</v>
      </c>
    </row>
    <row r="4" spans="1:5" ht="171" x14ac:dyDescent="0.2">
      <c r="A4" s="29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Feuil2</vt:lpstr>
      <vt:lpstr>Feuil10</vt:lpstr>
      <vt:lpstr>Prise en Main</vt:lpstr>
      <vt:lpstr>Tableau de Bord</vt:lpstr>
      <vt:lpstr>Détails Affaire</vt:lpstr>
      <vt:lpstr>Détails Projets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Lauren QUEMARD</cp:lastModifiedBy>
  <dcterms:created xsi:type="dcterms:W3CDTF">2021-03-04T13:46:13Z</dcterms:created>
  <dcterms:modified xsi:type="dcterms:W3CDTF">2021-06-02T07:15:33Z</dcterms:modified>
</cp:coreProperties>
</file>